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18680" windowHeight="12080" activeTab="0"/>
  </bookViews>
  <sheets>
    <sheet name="spreadsheets_intro.xls" sheetId="1" r:id="rId1"/>
  </sheets>
  <definedNames>
    <definedName name="_xlnm.Print_Area" localSheetId="0">'spreadsheets_intro.xls'!IV65536</definedName>
  </definedNames>
  <calcPr fullCalcOnLoad="1"/>
</workbook>
</file>

<file path=xl/comments1.xml><?xml version="1.0" encoding="utf-8"?>
<comments xmlns="http://schemas.openxmlformats.org/spreadsheetml/2006/main">
  <authors>
    <author>James A Hanley</author>
  </authors>
  <commentList>
    <comment ref="G343" authorId="0">
      <text>
        <r>
          <rPr>
            <sz val="9"/>
            <rFont val="Geneva"/>
            <family val="0"/>
          </rPr>
          <t xml:space="preserve">
obtained using DCOUNT function in cell below
</t>
        </r>
      </text>
    </comment>
  </commentList>
</comments>
</file>

<file path=xl/sharedStrings.xml><?xml version="1.0" encoding="utf-8"?>
<sst xmlns="http://schemas.openxmlformats.org/spreadsheetml/2006/main" count="221" uniqueCount="200">
  <si>
    <t>Uniform on the integers 1 to 6 (like a die)</t>
  </si>
  <si>
    <t>Statistical Fumctions</t>
  </si>
  <si>
    <t>TO SEE NEW RANDOM NUMBERS PRESS F9 (RE-CALCULATE)</t>
  </si>
  <si>
    <t>Database Functions</t>
  </si>
  <si>
    <t>Berkeley Guidance Study.  Source: Weisberg</t>
  </si>
  <si>
    <t>&gt;=165</t>
  </si>
  <si>
    <t>&lt;170</t>
  </si>
  <si>
    <t>Value</t>
  </si>
  <si>
    <t>Number &lt;= this Value</t>
  </si>
  <si>
    <t>Number between this value and previous value</t>
  </si>
  <si>
    <t>For histogram…</t>
  </si>
  <si>
    <t>database (see below for description &amp; abbreviations)</t>
  </si>
  <si>
    <t>The data for this example are excerpted from the Berkeley Guidance Study,</t>
  </si>
  <si>
    <t>a longitudinal monitoring of boys and girls born in Berkeley, California,</t>
  </si>
  <si>
    <t>between January 1928 and June 1929. The variables included in the data are:</t>
  </si>
  <si>
    <t>WT2      weight at age 2 (kg).</t>
  </si>
  <si>
    <t>HT2      height at age 2 (cm).</t>
  </si>
  <si>
    <t>WT18     weight at age 18.</t>
  </si>
  <si>
    <t>HT18     height at age 18. LG18=leg circumference at age 18.</t>
  </si>
  <si>
    <t>Data for 26 boys and for 32 girls are given in file.</t>
  </si>
  <si>
    <t>(complete study had larger n and more variables;</t>
  </si>
  <si>
    <t>cf Tuddenham and Snyder, 1954, for details).</t>
  </si>
  <si>
    <t>WT2</t>
  </si>
  <si>
    <t>HT2</t>
  </si>
  <si>
    <t>WT18</t>
  </si>
  <si>
    <t>HT18</t>
  </si>
  <si>
    <t>SEX</t>
  </si>
  <si>
    <t>SEX      0=Boys 1=girls</t>
  </si>
  <si>
    <t>Criteria</t>
  </si>
  <si>
    <t>freq</t>
  </si>
  <si>
    <t>Case_No   Case Number</t>
  </si>
  <si>
    <t>Case_No</t>
  </si>
  <si>
    <t>change to desired criteria --&gt;</t>
  </si>
  <si>
    <t>Min</t>
  </si>
  <si>
    <t>Max</t>
  </si>
  <si>
    <t>Median</t>
  </si>
  <si>
    <t>Mean (average)</t>
  </si>
  <si>
    <t>N</t>
  </si>
  <si>
    <t>Standard Deviation</t>
  </si>
  <si>
    <t>Variance</t>
  </si>
  <si>
    <t>Coin Tosses</t>
  </si>
  <si>
    <t>50 Intervals (in minutes) between eruptions of the "Old Faithful" geyser</t>
  </si>
  <si>
    <t>(single column)</t>
  </si>
  <si>
    <t>50 Intervals</t>
  </si>
  <si>
    <t>Sorted</t>
  </si>
  <si>
    <t xml:space="preserve">4 | </t>
  </si>
  <si>
    <t xml:space="preserve">5 | </t>
  </si>
  <si>
    <t xml:space="preserve">6 | </t>
  </si>
  <si>
    <t xml:space="preserve">7 | </t>
  </si>
  <si>
    <t xml:space="preserve">8 | </t>
  </si>
  <si>
    <t xml:space="preserve">9 | </t>
  </si>
  <si>
    <t xml:space="preserve">10 | </t>
  </si>
  <si>
    <t xml:space="preserve">11 | </t>
  </si>
  <si>
    <t>12333444456688</t>
  </si>
  <si>
    <t>3</t>
  </si>
  <si>
    <t>2</t>
  </si>
  <si>
    <t>7</t>
  </si>
  <si>
    <t>2233448</t>
  </si>
  <si>
    <t>566</t>
  </si>
  <si>
    <t>011357789</t>
  </si>
  <si>
    <t>"Stem and Leaf" Frequency Distribution..</t>
  </si>
  <si>
    <t>03345566678899</t>
  </si>
  <si>
    <t>History</t>
  </si>
  <si>
    <t>(late 1970's)Visicalc, Lotus 123, Excel, ...</t>
  </si>
  <si>
    <t>Features</t>
  </si>
  <si>
    <t>Result of formula shown in cell [rather than formula itself]</t>
  </si>
  <si>
    <t>Results recalculated if any reference changed</t>
  </si>
  <si>
    <t>Large number of in-built functions; can create your own</t>
  </si>
  <si>
    <t>Repetitive steps can be automated [macros]</t>
  </si>
  <si>
    <t>Can display spreadsheet info as graphs [variety of displays]</t>
  </si>
  <si>
    <t>Can use spreadsheet as a database</t>
  </si>
  <si>
    <t>Flexible formatting [control alignment, decimal points, etc..]</t>
  </si>
  <si>
    <t>Spreadsheets vs Statistical Packages</t>
  </si>
  <si>
    <t>Program keeps data in RAM (active memory) rather than on disk</t>
  </si>
  <si>
    <t>Easier to annotate [can intersperse text and numbers]</t>
  </si>
  <si>
    <t>Fewer built-in statistical functions [more business functions]</t>
  </si>
  <si>
    <t>Easier to debug calculations [see errors more quickly]</t>
  </si>
  <si>
    <t>Dynamic [recalculation, easier to do "what if?" calculations]</t>
  </si>
  <si>
    <t>Statistical package works "a case (row) at a time" and</t>
  </si>
  <si>
    <t xml:space="preserve">  cannot easily link cases (except as cumulated values]</t>
  </si>
  <si>
    <t xml:space="preserve">  [but can handle a larger number of variables (cols) per case]</t>
  </si>
  <si>
    <t>Statistical packages: higher-level more specialized tools</t>
  </si>
  <si>
    <t>Spreadsheets: sophisticated business functions but also more</t>
  </si>
  <si>
    <t xml:space="preserve">  "primitives" so more flexibility</t>
  </si>
  <si>
    <t>|</t>
  </si>
  <si>
    <t>column</t>
  </si>
  <si>
    <t>-- row number-----</t>
  </si>
  <si>
    <t>Formatting</t>
  </si>
  <si>
    <t>left</t>
  </si>
  <si>
    <t>right</t>
  </si>
  <si>
    <t>=============</t>
  </si>
  <si>
    <t>General</t>
  </si>
  <si>
    <t>Fixed 1 dp</t>
  </si>
  <si>
    <t>Scientific</t>
  </si>
  <si>
    <t>Currency</t>
  </si>
  <si>
    <t>Percent 1dp</t>
  </si>
  <si>
    <t>centered</t>
  </si>
  <si>
    <t>Date</t>
  </si>
  <si>
    <t>Comma 1 dp</t>
  </si>
  <si>
    <t>The entry 123-4567 (number)</t>
  </si>
  <si>
    <t>123-4567</t>
  </si>
  <si>
    <t>The entry 123-4567 (text)</t>
  </si>
  <si>
    <t>calculations done with internal value, not displayed value</t>
  </si>
  <si>
    <t>Entering Data</t>
  </si>
  <si>
    <t>=====</t>
  </si>
  <si>
    <t>=========</t>
  </si>
  <si>
    <t>pi</t>
  </si>
  <si>
    <t>22/7</t>
  </si>
  <si>
    <t>355/113</t>
  </si>
  <si>
    <t>errors</t>
  </si>
  <si>
    <t>US white popln (M)</t>
  </si>
  <si>
    <t>US white deaths (K)</t>
  </si>
  <si>
    <t>Age</t>
  </si>
  <si>
    <t>male</t>
  </si>
  <si>
    <t>female</t>
  </si>
  <si>
    <t xml:space="preserve"> 0-14</t>
  </si>
  <si>
    <t>15-29</t>
  </si>
  <si>
    <t>30-44</t>
  </si>
  <si>
    <t>45-59</t>
  </si>
  <si>
    <t>60-79</t>
  </si>
  <si>
    <t>80-</t>
  </si>
  <si>
    <t xml:space="preserve"> death rates per 1000</t>
  </si>
  <si>
    <t>Source: Not to be trusted;</t>
  </si>
  <si>
    <t>data for illustration only</t>
  </si>
  <si>
    <t>All ages:</t>
  </si>
  <si>
    <t>Poisson Probabilities</t>
  </si>
  <si>
    <t>Excel: rows 1 to &gt;10,000; cols A-IV [not all visible at once]</t>
  </si>
  <si>
    <t>&lt;- cell C38</t>
  </si>
  <si>
    <t xml:space="preserve">Formulae: start with equal (=) sign </t>
  </si>
  <si>
    <t>&lt;-- F9 for more</t>
  </si>
  <si>
    <t>NOTE ADDRESSING</t>
  </si>
  <si>
    <t>IN FORMULAE</t>
  </si>
  <si>
    <t>Random Numbers</t>
  </si>
  <si>
    <t>Uniform between 0 and 1</t>
  </si>
  <si>
    <t xml:space="preserve">&lt;- day of week </t>
  </si>
  <si>
    <t>[1=Sunday to 7=Saturday]</t>
  </si>
  <si>
    <t xml:space="preserve">&lt;- Try plotting these 2 series of rates! </t>
  </si>
  <si>
    <t>&lt;- today</t>
  </si>
  <si>
    <t>[Excel has many built-in functions]</t>
  </si>
  <si>
    <t>&lt;- ??? Hint: examine the cell's format</t>
  </si>
  <si>
    <t>If mu is the mean number of events for the "size" in question,</t>
  </si>
  <si>
    <t>y</t>
  </si>
  <si>
    <t>Dates: enter as mm/dd/yy display as month/day or month/day/year [see help]</t>
  </si>
  <si>
    <t xml:space="preserve">This can be observed in the Poisson probabilities example above. </t>
  </si>
  <si>
    <t>Important Note: Copying Formulae and use of the '$' sign</t>
  </si>
  <si>
    <t>Let's imagine that we only have the formulae for the first column of the table above.</t>
  </si>
  <si>
    <t>We will only consider the first four entries for ease.</t>
  </si>
  <si>
    <t>Try clicking on each cell individually and look at the correspnding formula in the bar at the top of the page.</t>
  </si>
  <si>
    <t xml:space="preserve">Notice that the formula for each cell is slightly different to the one in the table above  </t>
  </si>
  <si>
    <t>since they have been modified to correspond to the row in which they appear.</t>
  </si>
  <si>
    <t>to correspond to the row in which it is copied.</t>
  </si>
  <si>
    <t>this to copying it into cell C129. (Don't worry if you also copy some of the cell border.)</t>
  </si>
  <si>
    <t>Notice how the column index (i.e. B) changes in the second case but the row index</t>
  </si>
  <si>
    <t>The '$' sign fixes the'127' to become what is called an absolute reference.</t>
  </si>
  <si>
    <t>This means that, when copying this formula, the '127' is fixed and will not change</t>
  </si>
  <si>
    <t xml:space="preserve">For instance, copy the formula of cell B128 into cell C128 and cell D128 and compare </t>
  </si>
  <si>
    <t>the column index changes and in which the row index changes.</t>
  </si>
  <si>
    <t>Experiment by taking out the '$' sign and seeing what happens.</t>
  </si>
  <si>
    <t>(i.e. 127) does not. This is because the '$' sign in front of the '127' fixes it.</t>
  </si>
  <si>
    <t>Another simple example to demonstrate the use of the '$' sign.</t>
  </si>
  <si>
    <t>B</t>
  </si>
  <si>
    <t>C</t>
  </si>
  <si>
    <t>D</t>
  </si>
  <si>
    <t>E</t>
  </si>
  <si>
    <t>Likewise try copying the final column into the next and see what happens.</t>
  </si>
  <si>
    <t>Plot of Prob(y) vs. y when m=1.5</t>
  </si>
  <si>
    <t>Large grid of cells, addressed by row/column intersection</t>
  </si>
  <si>
    <t xml:space="preserve">Cells can contain numbers, text, dates, formulae  [any order] </t>
  </si>
  <si>
    <t>Formula can contain reference to other cells</t>
  </si>
  <si>
    <t>Prob (y events) = Exp(-mu) * ( mu to power y) /( y factorial)</t>
  </si>
  <si>
    <t>Probabilities if mean mu is</t>
  </si>
  <si>
    <t>*Note that Poisson (and Binomial) probabilities are also available from built-in functions</t>
  </si>
  <si>
    <t>(*See note)</t>
  </si>
  <si>
    <t>to their formulae!</t>
  </si>
  <si>
    <t>Copy contents of cells B-E in row 142 into row 143 and see what happens</t>
  </si>
  <si>
    <r>
      <t xml:space="preserve">2. </t>
    </r>
    <r>
      <rPr>
        <sz val="10"/>
        <rFont val="Courier"/>
        <family val="0"/>
      </rPr>
      <t xml:space="preserve">Now erase  cell C129 and copy the rest of the first column. Notice in which cases </t>
    </r>
  </si>
  <si>
    <r>
      <t xml:space="preserve">1. </t>
    </r>
    <r>
      <rPr>
        <sz val="10"/>
        <rFont val="Courier"/>
        <family val="0"/>
      </rPr>
      <t>Click in cell B128. Notice that there is a '$' sign in front of 127 in the formula.</t>
    </r>
  </si>
  <si>
    <t xml:space="preserve">Plotting </t>
  </si>
  <si>
    <t xml:space="preserve">number of 1's ,  out of 50: </t>
  </si>
  <si>
    <t xml:space="preserve">percentage of 1's in the 50: </t>
  </si>
  <si>
    <t xml:space="preserve">80% Probability  of 1, 20% of a 0 </t>
  </si>
  <si>
    <t>jh sept 5, 2005</t>
  </si>
  <si>
    <t xml:space="preserve"> Using the inbuilt functions to generate a histogram</t>
  </si>
  <si>
    <t>Consider the data for 50 intervals between eruptions of Old Faithful, as shown above.</t>
  </si>
  <si>
    <t>In order to generate the histogram it is necessary to put the data into a column (see A257:A306)</t>
  </si>
  <si>
    <t>Moreover, notice how a column of data is referenced. A257:A306 means from cell A257 to cell A306.</t>
  </si>
  <si>
    <t>1. Go to the Menu Bar and select Tools - Data Analysis. Then click on Histogram.</t>
  </si>
  <si>
    <t>2. In the dialog box put the reference for the range of data to be used (i.e A257:A306)</t>
  </si>
  <si>
    <t>3. By leaving the bin range blank excel will select them.</t>
  </si>
  <si>
    <t xml:space="preserve">5. Check the 'chart output' box to obtain the histogram on the same sheet of the workbook as the data. </t>
  </si>
  <si>
    <t>It is possible to edit the histogram. A good reference of how to do this can be found in</t>
  </si>
  <si>
    <t>section 1.2 of the manual located at http://www.community.org/excel_html</t>
  </si>
  <si>
    <t>upper limits of the boundaries for each interval.</t>
  </si>
  <si>
    <t xml:space="preserve">Notice that the entries in the frequency table are not the mid-points of the bins but the </t>
  </si>
  <si>
    <t>4. For output range type in the cell which will be the top left hand corner of the output (eg. B328)</t>
  </si>
  <si>
    <t>Use this space for a histogram of the Old Faithful data.</t>
  </si>
  <si>
    <t>To understand the meaning of the '$' sign do the following:</t>
  </si>
  <si>
    <t>Electronic Spreadsheets (some notes by JH)</t>
  </si>
  <si>
    <t>[Click on cell to see 'behind' what is displayed]</t>
  </si>
  <si>
    <t>&lt;- days from Excel zero date to Sept 12, 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</si>
</sst>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%"/>
    <numFmt numFmtId="166" formatCode="d/m/yy"/>
    <numFmt numFmtId="167" formatCode="#,##0.0_);[Red]\(#,##0.0\)"/>
    <numFmt numFmtId="168" formatCode="mm/d"/>
    <numFmt numFmtId="169" formatCode="#,##0.000000%"/>
    <numFmt numFmtId="170" formatCode="0.000"/>
  </numFmts>
  <fonts count="24">
    <font>
      <sz val="10"/>
      <name val="Courier"/>
      <family val="0"/>
    </font>
    <font>
      <b/>
      <sz val="10"/>
      <name val="Courier"/>
      <family val="0"/>
    </font>
    <font>
      <i/>
      <sz val="10"/>
      <name val="Courier"/>
      <family val="0"/>
    </font>
    <font>
      <b/>
      <i/>
      <sz val="10"/>
      <name val="Courier"/>
      <family val="0"/>
    </font>
    <font>
      <sz val="12"/>
      <name val="Courier"/>
      <family val="0"/>
    </font>
    <font>
      <sz val="10"/>
      <color indexed="10"/>
      <name val="Courier"/>
      <family val="0"/>
    </font>
    <font>
      <sz val="10"/>
      <color indexed="12"/>
      <name val="Courier"/>
      <family val="0"/>
    </font>
    <font>
      <b/>
      <sz val="12"/>
      <name val="Courier"/>
      <family val="0"/>
    </font>
    <font>
      <b/>
      <sz val="20.75"/>
      <name val="Helv"/>
      <family val="0"/>
    </font>
    <font>
      <sz val="11.5"/>
      <name val="Geneva"/>
      <family val="0"/>
    </font>
    <font>
      <sz val="17.75"/>
      <name val="Helv"/>
      <family val="0"/>
    </font>
    <font>
      <sz val="12"/>
      <color indexed="14"/>
      <name val="Courier"/>
      <family val="0"/>
    </font>
    <font>
      <b/>
      <sz val="10"/>
      <color indexed="14"/>
      <name val="Courier"/>
      <family val="0"/>
    </font>
    <font>
      <sz val="10"/>
      <color indexed="14"/>
      <name val="Courier"/>
      <family val="0"/>
    </font>
    <font>
      <sz val="10"/>
      <color indexed="17"/>
      <name val="Courier"/>
      <family val="0"/>
    </font>
    <font>
      <sz val="8.75"/>
      <name val="Geneva"/>
      <family val="0"/>
    </font>
    <font>
      <b/>
      <sz val="8.75"/>
      <name val="Geneva"/>
      <family val="0"/>
    </font>
    <font>
      <sz val="10"/>
      <color indexed="39"/>
      <name val="Courier"/>
      <family val="0"/>
    </font>
    <font>
      <sz val="9"/>
      <name val="Geneva"/>
      <family val="0"/>
    </font>
    <font>
      <b/>
      <sz val="14"/>
      <name val="Courier"/>
      <family val="0"/>
    </font>
    <font>
      <b/>
      <sz val="12"/>
      <color indexed="12"/>
      <name val="Courier"/>
      <family val="0"/>
    </font>
    <font>
      <b/>
      <sz val="12"/>
      <color indexed="14"/>
      <name val="Courier"/>
      <family val="0"/>
    </font>
    <font>
      <sz val="9"/>
      <name val="Courier"/>
      <family val="0"/>
    </font>
    <font>
      <b/>
      <sz val="8"/>
      <name val="Courier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" fontId="4" fillId="0" borderId="0" applyNumberFormat="0" applyFont="0" applyFill="0" applyBorder="0" applyAlignment="0" applyProtection="0"/>
    <xf numFmtId="40" fontId="4" fillId="0" borderId="0" applyNumberFormat="0" applyFont="0" applyFill="0" applyBorder="0" applyAlignment="0" applyProtection="0"/>
    <xf numFmtId="5" fontId="4" fillId="0" borderId="0" applyNumberFormat="0" applyFont="0" applyFill="0" applyBorder="0" applyAlignment="0" applyProtection="0"/>
  </cellStyleXfs>
  <cellXfs count="111">
    <xf numFmtId="0" fontId="0" fillId="0" borderId="0" xfId="0" applyAlignment="1">
      <alignment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2" fontId="4" fillId="0" borderId="0" xfId="0" applyNumberFormat="1" applyFont="1" applyAlignment="1">
      <alignment horizontal="center" vertical="top"/>
    </xf>
    <xf numFmtId="2" fontId="4" fillId="2" borderId="0" xfId="0" applyNumberFormat="1" applyFont="1" applyFill="1" applyAlignment="1">
      <alignment vertical="top"/>
    </xf>
    <xf numFmtId="0" fontId="4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1" fontId="0" fillId="0" borderId="0" xfId="0" applyNumberFormat="1" applyFont="1" applyAlignment="1">
      <alignment vertical="top"/>
    </xf>
    <xf numFmtId="11" fontId="4" fillId="0" borderId="0" xfId="0" applyNumberFormat="1" applyFont="1" applyAlignment="1">
      <alignment horizontal="left" vertical="top"/>
    </xf>
    <xf numFmtId="11" fontId="4" fillId="0" borderId="0" xfId="0" applyNumberFormat="1" applyFont="1" applyAlignment="1">
      <alignment horizontal="right" vertical="top"/>
    </xf>
    <xf numFmtId="8" fontId="0" fillId="0" borderId="0" xfId="0" applyNumberFormat="1" applyFont="1" applyAlignment="1">
      <alignment vertical="top"/>
    </xf>
    <xf numFmtId="8" fontId="4" fillId="0" borderId="0" xfId="0" applyNumberFormat="1" applyFont="1" applyAlignment="1">
      <alignment horizontal="center" vertical="top"/>
    </xf>
    <xf numFmtId="165" fontId="0" fillId="0" borderId="0" xfId="0" applyNumberFormat="1" applyFont="1" applyAlignment="1">
      <alignment vertical="top"/>
    </xf>
    <xf numFmtId="165" fontId="4" fillId="0" borderId="0" xfId="0" applyNumberFormat="1" applyFont="1" applyAlignment="1">
      <alignment horizontal="center" vertical="top"/>
    </xf>
    <xf numFmtId="166" fontId="0" fillId="0" borderId="0" xfId="0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164" fontId="4" fillId="0" borderId="0" xfId="0" applyNumberFormat="1" applyFont="1" applyAlignment="1">
      <alignment horizontal="center" vertical="top"/>
    </xf>
    <xf numFmtId="11" fontId="4" fillId="0" borderId="0" xfId="0" applyNumberFormat="1" applyFont="1" applyAlignment="1">
      <alignment horizontal="center" vertical="top"/>
    </xf>
    <xf numFmtId="168" fontId="0" fillId="0" borderId="0" xfId="0" applyNumberFormat="1" applyFont="1" applyAlignment="1">
      <alignment vertical="top"/>
    </xf>
    <xf numFmtId="14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169" fontId="0" fillId="0" borderId="0" xfId="0" applyNumberFormat="1" applyFont="1" applyAlignment="1">
      <alignment vertical="top"/>
    </xf>
    <xf numFmtId="10" fontId="0" fillId="0" borderId="0" xfId="0" applyNumberFormat="1" applyFont="1" applyAlignment="1">
      <alignment vertical="top"/>
    </xf>
    <xf numFmtId="2" fontId="4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" fontId="4" fillId="0" borderId="1" xfId="0" applyNumberFormat="1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1" fontId="0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right" vertical="top"/>
    </xf>
    <xf numFmtId="2" fontId="4" fillId="0" borderId="0" xfId="0" applyNumberFormat="1" applyFont="1" applyBorder="1" applyAlignment="1">
      <alignment vertical="top"/>
    </xf>
    <xf numFmtId="2" fontId="4" fillId="0" borderId="0" xfId="0" applyNumberFormat="1" applyFont="1" applyBorder="1" applyAlignment="1">
      <alignment horizontal="center" vertical="top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NumberFormat="1" applyFont="1" applyAlignment="1">
      <alignment vertical="top"/>
    </xf>
    <xf numFmtId="0" fontId="7" fillId="0" borderId="4" xfId="0" applyNumberFormat="1" applyFont="1" applyBorder="1" applyAlignment="1">
      <alignment horizontal="center" vertical="top"/>
    </xf>
    <xf numFmtId="170" fontId="0" fillId="0" borderId="0" xfId="0" applyNumberFormat="1" applyAlignment="1">
      <alignment horizontal="center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0" fillId="0" borderId="0" xfId="0" applyAlignment="1" quotePrefix="1">
      <alignment horizontal="left" vertical="top"/>
    </xf>
    <xf numFmtId="0" fontId="0" fillId="0" borderId="4" xfId="0" applyBorder="1" applyAlignment="1">
      <alignment vertical="top"/>
    </xf>
    <xf numFmtId="0" fontId="1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2" fontId="4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left" vertical="top"/>
    </xf>
    <xf numFmtId="0" fontId="0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12" fillId="0" borderId="0" xfId="0" applyNumberFormat="1" applyFont="1" applyBorder="1" applyAlignment="1">
      <alignment vertical="top"/>
    </xf>
    <xf numFmtId="0" fontId="7" fillId="0" borderId="4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vertical="top"/>
    </xf>
    <xf numFmtId="0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vertical="top"/>
    </xf>
    <xf numFmtId="0" fontId="12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0" fillId="0" borderId="2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3" xfId="0" applyNumberFormat="1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NumberFormat="1" applyAlignment="1">
      <alignment vertical="top"/>
    </xf>
    <xf numFmtId="0" fontId="20" fillId="0" borderId="0" xfId="0" applyNumberFormat="1" applyFont="1" applyAlignment="1">
      <alignment horizontal="right" vertical="top"/>
    </xf>
    <xf numFmtId="0" fontId="21" fillId="0" borderId="0" xfId="0" applyNumberFormat="1" applyFont="1" applyAlignment="1">
      <alignment horizontal="right" vertical="top"/>
    </xf>
    <xf numFmtId="2" fontId="22" fillId="0" borderId="0" xfId="0" applyNumberFormat="1" applyFont="1" applyBorder="1" applyAlignment="1">
      <alignment horizontal="right" vertical="top"/>
    </xf>
    <xf numFmtId="2" fontId="7" fillId="0" borderId="0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9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2" fillId="0" borderId="1" xfId="0" applyFont="1" applyBorder="1" applyAlignment="1">
      <alignment vertical="top"/>
    </xf>
    <xf numFmtId="0" fontId="0" fillId="0" borderId="1" xfId="0" applyBorder="1" applyAlignment="1">
      <alignment vertical="top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'spreadsheets_intro.xls'!$A$96:$A$106</c:f>
              <c:numCache/>
            </c:numRef>
          </c:xVal>
          <c:yVal>
            <c:numRef>
              <c:f>'spreadsheets_intro.xls'!$E$96:$E$106</c:f>
              <c:numCache/>
            </c:numRef>
          </c:yVal>
          <c:smooth val="0"/>
        </c:ser>
        <c:axId val="12337784"/>
        <c:axId val="43931193"/>
      </c:scatterChart>
      <c:valAx>
        <c:axId val="1233778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31193"/>
        <c:crosses val="autoZero"/>
        <c:crossBetween val="midCat"/>
        <c:dispUnits/>
        <c:majorUnit val="1"/>
      </c:valAx>
      <c:valAx>
        <c:axId val="43931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/>
                  <a:t>Prob(Y=y)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75" b="0" i="0" u="none" baseline="0"/>
            </a:pPr>
          </a:p>
        </c:txPr>
        <c:crossAx val="123377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'spreadsheets_intro.xls'!$A$257:$A$306</c:f>
              <c:numCache/>
            </c:numRef>
          </c:val>
          <c:smooth val="0"/>
        </c:ser>
        <c:marker val="1"/>
        <c:axId val="59836418"/>
        <c:axId val="1656851"/>
      </c:lineChart>
      <c:catAx>
        <c:axId val="598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sequence no.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interval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836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152</xdr:row>
      <xdr:rowOff>142875</xdr:rowOff>
    </xdr:from>
    <xdr:to>
      <xdr:col>8</xdr:col>
      <xdr:colOff>685800</xdr:colOff>
      <xdr:row>175</xdr:row>
      <xdr:rowOff>28575</xdr:rowOff>
    </xdr:to>
    <xdr:graphicFrame>
      <xdr:nvGraphicFramePr>
        <xdr:cNvPr id="1" name="Chart 1"/>
        <xdr:cNvGraphicFramePr/>
      </xdr:nvGraphicFramePr>
      <xdr:xfrm>
        <a:off x="733425" y="26670000"/>
        <a:ext cx="6305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269</xdr:row>
      <xdr:rowOff>28575</xdr:rowOff>
    </xdr:from>
    <xdr:to>
      <xdr:col>10</xdr:col>
      <xdr:colOff>0</xdr:colOff>
      <xdr:row>286</xdr:row>
      <xdr:rowOff>66675</xdr:rowOff>
    </xdr:to>
    <xdr:graphicFrame>
      <xdr:nvGraphicFramePr>
        <xdr:cNvPr id="2" name="Chart 2"/>
        <xdr:cNvGraphicFramePr/>
      </xdr:nvGraphicFramePr>
      <xdr:xfrm>
        <a:off x="3057525" y="46834425"/>
        <a:ext cx="48006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29"/>
  <sheetViews>
    <sheetView tabSelected="1" zoomScale="150" zoomScaleNormal="150" workbookViewId="0" topLeftCell="A1">
      <selection activeCell="A1" sqref="A1"/>
    </sheetView>
  </sheetViews>
  <sheetFormatPr defaultColWidth="11.00390625" defaultRowHeight="12.75"/>
  <cols>
    <col min="1" max="1" width="9.625" style="0" customWidth="1"/>
    <col min="2" max="2" width="11.625" style="0" customWidth="1"/>
    <col min="3" max="4" width="9.875" style="0" customWidth="1"/>
    <col min="5" max="5" width="8.875" style="0" customWidth="1"/>
    <col min="6" max="6" width="12.00390625" style="0" customWidth="1"/>
    <col min="7" max="7" width="11.625" style="0" customWidth="1"/>
    <col min="8" max="16384" width="9.875" style="0" customWidth="1"/>
  </cols>
  <sheetData>
    <row r="1" ht="18">
      <c r="A1" s="94" t="s">
        <v>197</v>
      </c>
    </row>
    <row r="2" ht="12.75">
      <c r="A2" s="36"/>
    </row>
    <row r="3" ht="12.75">
      <c r="A3" s="34" t="s">
        <v>62</v>
      </c>
    </row>
    <row r="4" spans="1:2" ht="12.75">
      <c r="A4" s="36"/>
      <c r="B4" s="1" t="s">
        <v>63</v>
      </c>
    </row>
    <row r="5" ht="12.75">
      <c r="A5" s="34" t="s">
        <v>64</v>
      </c>
    </row>
    <row r="6" spans="1:2" ht="12.75">
      <c r="A6" s="36"/>
      <c r="B6" s="1" t="s">
        <v>166</v>
      </c>
    </row>
    <row r="7" spans="1:2" ht="12.75">
      <c r="A7" s="36"/>
      <c r="B7" s="33" t="s">
        <v>126</v>
      </c>
    </row>
    <row r="8" spans="1:2" ht="12.75">
      <c r="A8" s="36"/>
      <c r="B8" s="1" t="s">
        <v>167</v>
      </c>
    </row>
    <row r="9" spans="1:2" ht="12.75">
      <c r="A9" s="36"/>
      <c r="B9" s="1" t="s">
        <v>168</v>
      </c>
    </row>
    <row r="10" spans="1:2" ht="12.75">
      <c r="A10" s="36"/>
      <c r="B10" s="1" t="s">
        <v>65</v>
      </c>
    </row>
    <row r="11" spans="1:2" ht="12.75">
      <c r="A11" s="36"/>
      <c r="B11" s="1" t="s">
        <v>66</v>
      </c>
    </row>
    <row r="12" spans="1:2" ht="12.75">
      <c r="A12" s="36"/>
      <c r="B12" s="1" t="s">
        <v>67</v>
      </c>
    </row>
    <row r="13" spans="1:2" ht="12.75">
      <c r="A13" s="36"/>
      <c r="B13" s="1" t="s">
        <v>68</v>
      </c>
    </row>
    <row r="14" spans="1:2" ht="12.75">
      <c r="A14" s="36"/>
      <c r="B14" s="1" t="s">
        <v>69</v>
      </c>
    </row>
    <row r="15" spans="1:2" ht="12.75">
      <c r="A15" s="36"/>
      <c r="B15" s="1" t="s">
        <v>70</v>
      </c>
    </row>
    <row r="16" spans="1:2" ht="12.75">
      <c r="A16" s="36"/>
      <c r="B16" s="1" t="s">
        <v>71</v>
      </c>
    </row>
    <row r="17" ht="12.75">
      <c r="A17" s="36"/>
    </row>
    <row r="18" ht="12.75">
      <c r="A18" s="34" t="s">
        <v>72</v>
      </c>
    </row>
    <row r="20" ht="12.75">
      <c r="B20" s="1" t="s">
        <v>73</v>
      </c>
    </row>
    <row r="21" ht="12.75">
      <c r="B21" s="1" t="s">
        <v>74</v>
      </c>
    </row>
    <row r="22" ht="12.75">
      <c r="B22" s="1" t="s">
        <v>75</v>
      </c>
    </row>
    <row r="23" ht="12.75">
      <c r="B23" s="1" t="s">
        <v>76</v>
      </c>
    </row>
    <row r="24" ht="12.75">
      <c r="B24" s="1" t="s">
        <v>77</v>
      </c>
    </row>
    <row r="25" ht="12.75">
      <c r="B25" s="1" t="s">
        <v>78</v>
      </c>
    </row>
    <row r="26" ht="12.75">
      <c r="B26" s="1" t="s">
        <v>79</v>
      </c>
    </row>
    <row r="27" ht="12.75">
      <c r="B27" s="1" t="s">
        <v>80</v>
      </c>
    </row>
    <row r="29" ht="12.75">
      <c r="B29" s="1" t="s">
        <v>81</v>
      </c>
    </row>
    <row r="30" ht="12.75">
      <c r="B30" s="1" t="s">
        <v>82</v>
      </c>
    </row>
    <row r="31" ht="12.75">
      <c r="B31" s="1" t="s">
        <v>83</v>
      </c>
    </row>
    <row r="34" ht="15">
      <c r="C34" s="3" t="s">
        <v>84</v>
      </c>
    </row>
    <row r="35" spans="2:3" ht="15">
      <c r="B35" s="4"/>
      <c r="C35" s="3" t="s">
        <v>84</v>
      </c>
    </row>
    <row r="36" spans="2:3" ht="15">
      <c r="B36" s="4"/>
      <c r="C36" s="3" t="s">
        <v>85</v>
      </c>
    </row>
    <row r="37" spans="2:3" ht="15">
      <c r="B37" s="4"/>
      <c r="C37" s="3" t="s">
        <v>84</v>
      </c>
    </row>
    <row r="38" spans="1:4" ht="15">
      <c r="A38" s="1" t="s">
        <v>86</v>
      </c>
      <c r="B38" s="4"/>
      <c r="C38" s="5"/>
      <c r="D38" s="33" t="s">
        <v>127</v>
      </c>
    </row>
    <row r="40" spans="1:7" ht="15">
      <c r="A40" s="34" t="s">
        <v>87</v>
      </c>
      <c r="F40" s="1" t="s">
        <v>88</v>
      </c>
      <c r="G40" s="6" t="s">
        <v>89</v>
      </c>
    </row>
    <row r="41" spans="1:7" ht="15">
      <c r="A41" s="1" t="s">
        <v>90</v>
      </c>
      <c r="B41" s="2">
        <v>1234</v>
      </c>
      <c r="C41" s="1" t="s">
        <v>91</v>
      </c>
      <c r="F41" s="7">
        <v>1234</v>
      </c>
      <c r="G41" s="6">
        <v>1234</v>
      </c>
    </row>
    <row r="42" spans="2:7" ht="15">
      <c r="B42" s="8">
        <v>1234</v>
      </c>
      <c r="C42" s="1" t="s">
        <v>92</v>
      </c>
      <c r="F42" s="9">
        <v>1234</v>
      </c>
      <c r="G42" s="10">
        <v>1234</v>
      </c>
    </row>
    <row r="43" spans="2:7" ht="15">
      <c r="B43" s="11">
        <v>1234</v>
      </c>
      <c r="C43" s="1" t="s">
        <v>93</v>
      </c>
      <c r="F43" s="12">
        <v>1234</v>
      </c>
      <c r="G43" s="13">
        <v>1234</v>
      </c>
    </row>
    <row r="44" spans="2:7" ht="15">
      <c r="B44" s="14">
        <v>1234</v>
      </c>
      <c r="C44" s="1" t="s">
        <v>94</v>
      </c>
      <c r="G44" s="15"/>
    </row>
    <row r="45" spans="2:7" ht="15">
      <c r="B45" s="16">
        <v>1234</v>
      </c>
      <c r="C45" s="1" t="s">
        <v>95</v>
      </c>
      <c r="G45" s="17" t="s">
        <v>96</v>
      </c>
    </row>
    <row r="46" spans="2:7" ht="15">
      <c r="B46" s="18">
        <v>37012</v>
      </c>
      <c r="C46" s="1" t="s">
        <v>97</v>
      </c>
      <c r="G46" s="3">
        <v>1234</v>
      </c>
    </row>
    <row r="47" spans="2:7" ht="15">
      <c r="B47" s="19">
        <v>1234</v>
      </c>
      <c r="C47" s="1" t="s">
        <v>98</v>
      </c>
      <c r="G47" s="20">
        <v>1234</v>
      </c>
    </row>
    <row r="48" spans="2:7" ht="15">
      <c r="B48" s="2">
        <f>123-4567</f>
        <v>-4444</v>
      </c>
      <c r="C48" s="1" t="s">
        <v>99</v>
      </c>
      <c r="G48" s="21">
        <v>1234</v>
      </c>
    </row>
    <row r="49" spans="2:7" ht="15">
      <c r="B49" s="1" t="s">
        <v>100</v>
      </c>
      <c r="C49" s="1" t="s">
        <v>101</v>
      </c>
      <c r="G49" s="4"/>
    </row>
    <row r="51" ht="12.75">
      <c r="B51" s="1" t="s">
        <v>102</v>
      </c>
    </row>
    <row r="53" spans="1:2" ht="12.75">
      <c r="A53" s="71" t="s">
        <v>103</v>
      </c>
      <c r="B53" s="72"/>
    </row>
    <row r="55" ht="12.75">
      <c r="A55" s="35" t="s">
        <v>142</v>
      </c>
    </row>
    <row r="56" ht="12.75">
      <c r="A56" s="41" t="s">
        <v>104</v>
      </c>
    </row>
    <row r="57" spans="1:8" ht="12.75">
      <c r="A57" s="42"/>
      <c r="B57" s="22">
        <v>37027</v>
      </c>
      <c r="C57" s="23"/>
      <c r="D57" s="23">
        <v>33374</v>
      </c>
      <c r="F57" s="2">
        <f>5/16</f>
        <v>0.3125</v>
      </c>
      <c r="H57" s="37"/>
    </row>
    <row r="58" ht="12.75">
      <c r="A58" s="42"/>
    </row>
    <row r="59" ht="12.75">
      <c r="A59" s="42"/>
    </row>
    <row r="60" spans="1:5" ht="12.75">
      <c r="A60" s="95" t="s">
        <v>128</v>
      </c>
      <c r="E60" s="96" t="s">
        <v>198</v>
      </c>
    </row>
    <row r="61" spans="1:5" ht="12.75">
      <c r="A61" s="41" t="s">
        <v>105</v>
      </c>
      <c r="E61" t="s">
        <v>138</v>
      </c>
    </row>
    <row r="62" spans="1:8" ht="12.75">
      <c r="A62" s="41" t="s">
        <v>106</v>
      </c>
      <c r="B62" s="2">
        <f>PI()</f>
        <v>3.141592653589793</v>
      </c>
      <c r="C62" s="2">
        <f>SQRT(B62)</f>
        <v>1.7724538509055159</v>
      </c>
      <c r="D62" s="24">
        <f>STDEV(1,2,3)</f>
        <v>1</v>
      </c>
      <c r="E62" s="24">
        <f>STDEVP(1,2,3)</f>
        <v>0.816496580927726</v>
      </c>
      <c r="F62" s="39">
        <f ca="1">RAND()</f>
        <v>0.426785242081678</v>
      </c>
      <c r="G62" s="39" t="str">
        <f>IF(F62&gt;0.5,"heads","tails")</f>
        <v>tails</v>
      </c>
      <c r="H62" t="s">
        <v>129</v>
      </c>
    </row>
    <row r="63" spans="1:7" ht="12.75">
      <c r="A63" s="41" t="s">
        <v>107</v>
      </c>
      <c r="B63" s="2">
        <f>22/7</f>
        <v>3.142857142857143</v>
      </c>
      <c r="C63" s="2">
        <f>B62+D62</f>
        <v>4.141592653589793</v>
      </c>
      <c r="D63" s="2">
        <f>EXP(1)</f>
        <v>2.718281828459045</v>
      </c>
      <c r="F63" s="40">
        <f ca="1">RAND()</f>
        <v>0.9379508548190643</v>
      </c>
      <c r="G63" s="40" t="str">
        <f>IF(F63&gt;0.5,"heads","tails")</f>
        <v>heads</v>
      </c>
    </row>
    <row r="64" spans="1:7" ht="12.75">
      <c r="A64" s="41" t="s">
        <v>108</v>
      </c>
      <c r="B64" s="2">
        <f>355/113</f>
        <v>3.1415929203539825</v>
      </c>
      <c r="D64" s="2">
        <f>LN(D63)</f>
        <v>1</v>
      </c>
      <c r="F64" s="38">
        <f>DATE(2005,9,12)</f>
        <v>38607</v>
      </c>
      <c r="G64" t="s">
        <v>199</v>
      </c>
    </row>
    <row r="65" spans="1:7" ht="12.75">
      <c r="A65" s="42"/>
      <c r="D65" s="2">
        <f>LN(10)</f>
        <v>2.302585092994046</v>
      </c>
      <c r="F65" s="2">
        <f>WEEKDAY(DATE(2005,9,12))</f>
        <v>2</v>
      </c>
      <c r="G65" t="s">
        <v>134</v>
      </c>
    </row>
    <row r="66" spans="1:7" ht="12.75">
      <c r="A66" s="41" t="s">
        <v>109</v>
      </c>
      <c r="F66" s="2"/>
      <c r="G66" t="s">
        <v>135</v>
      </c>
    </row>
    <row r="67" spans="1:7" ht="12.75">
      <c r="A67" s="41" t="s">
        <v>107</v>
      </c>
      <c r="B67" s="25">
        <f>(B63-B62)/B62</f>
        <v>0.0004024994347707008</v>
      </c>
      <c r="F67" s="37">
        <f ca="1">TODAY()</f>
        <v>38606</v>
      </c>
      <c r="G67" t="s">
        <v>137</v>
      </c>
    </row>
    <row r="68" spans="1:7" ht="12.75">
      <c r="A68" s="41" t="s">
        <v>108</v>
      </c>
      <c r="B68" s="25">
        <f>(B64-B62)/B62</f>
        <v>8.49136787674061E-08</v>
      </c>
      <c r="F68" s="97">
        <f>F67</f>
        <v>38606</v>
      </c>
      <c r="G68" t="s">
        <v>139</v>
      </c>
    </row>
    <row r="69" spans="1:2" ht="12.75">
      <c r="A69" s="42"/>
      <c r="B69" s="26"/>
    </row>
    <row r="70" spans="1:6" ht="15">
      <c r="A70" s="45"/>
      <c r="B70" s="46" t="s">
        <v>110</v>
      </c>
      <c r="C70" s="27"/>
      <c r="D70" s="27"/>
      <c r="E70" s="46" t="s">
        <v>111</v>
      </c>
      <c r="F70" s="27"/>
    </row>
    <row r="71" spans="1:6" ht="15.75">
      <c r="A71" s="41" t="s">
        <v>112</v>
      </c>
      <c r="B71" s="98" t="s">
        <v>113</v>
      </c>
      <c r="C71" s="99" t="s">
        <v>114</v>
      </c>
      <c r="D71" s="27"/>
      <c r="E71" s="6" t="s">
        <v>113</v>
      </c>
      <c r="F71" s="6" t="s">
        <v>114</v>
      </c>
    </row>
    <row r="72" spans="1:6" ht="15">
      <c r="A72" s="41" t="s">
        <v>115</v>
      </c>
      <c r="B72" s="10">
        <v>21.5</v>
      </c>
      <c r="C72" s="10">
        <v>20.4</v>
      </c>
      <c r="D72" s="10"/>
      <c r="E72" s="28">
        <v>22</v>
      </c>
      <c r="F72" s="28">
        <v>16</v>
      </c>
    </row>
    <row r="73" spans="1:6" ht="15">
      <c r="A73" s="41" t="s">
        <v>116</v>
      </c>
      <c r="B73" s="10">
        <v>25.6</v>
      </c>
      <c r="C73" s="10">
        <v>25</v>
      </c>
      <c r="D73" s="10"/>
      <c r="E73" s="28">
        <v>30.72</v>
      </c>
      <c r="F73" s="28">
        <v>12.5</v>
      </c>
    </row>
    <row r="74" spans="1:6" ht="15">
      <c r="A74" s="41" t="s">
        <v>117</v>
      </c>
      <c r="B74" s="10">
        <v>23</v>
      </c>
      <c r="C74" s="10">
        <v>23</v>
      </c>
      <c r="D74" s="10"/>
      <c r="E74" s="28">
        <v>36.8</v>
      </c>
      <c r="F74" s="28">
        <v>17.02</v>
      </c>
    </row>
    <row r="75" spans="1:6" ht="15">
      <c r="A75" s="41" t="s">
        <v>118</v>
      </c>
      <c r="B75" s="10">
        <v>14.4</v>
      </c>
      <c r="C75" s="10">
        <v>15.2</v>
      </c>
      <c r="D75" s="10"/>
      <c r="E75" s="28">
        <v>72</v>
      </c>
      <c r="F75" s="28">
        <v>45.6</v>
      </c>
    </row>
    <row r="76" spans="1:6" ht="15">
      <c r="A76" s="41" t="s">
        <v>119</v>
      </c>
      <c r="B76" s="10">
        <v>13.4</v>
      </c>
      <c r="C76" s="10">
        <v>17</v>
      </c>
      <c r="D76" s="10"/>
      <c r="E76" s="28">
        <v>335</v>
      </c>
      <c r="F76" s="28">
        <v>221</v>
      </c>
    </row>
    <row r="77" spans="1:6" ht="15">
      <c r="A77" s="41" t="s">
        <v>120</v>
      </c>
      <c r="B77" s="10">
        <v>1.8</v>
      </c>
      <c r="C77" s="10">
        <v>3.9</v>
      </c>
      <c r="D77" s="10"/>
      <c r="E77" s="28">
        <v>180</v>
      </c>
      <c r="F77" s="28">
        <v>195</v>
      </c>
    </row>
    <row r="78" spans="1:6" ht="15">
      <c r="A78" s="42" t="s">
        <v>124</v>
      </c>
      <c r="B78" s="29">
        <f>SUM(B72:B77)</f>
        <v>99.7</v>
      </c>
      <c r="C78" s="29">
        <f>SUM(C72:C77)</f>
        <v>104.50000000000001</v>
      </c>
      <c r="D78" s="10"/>
      <c r="E78" s="30">
        <f>SUM(E72:E77)</f>
        <v>676.52</v>
      </c>
      <c r="F78" s="30">
        <f>SUM(F72:F77)</f>
        <v>507.12</v>
      </c>
    </row>
    <row r="79" ht="12.75">
      <c r="A79" s="42"/>
    </row>
    <row r="80" spans="1:3" ht="15">
      <c r="A80" s="42"/>
      <c r="B80" s="46" t="s">
        <v>121</v>
      </c>
      <c r="C80" s="27"/>
    </row>
    <row r="81" spans="1:5" ht="12.75">
      <c r="A81" s="41" t="s">
        <v>115</v>
      </c>
      <c r="B81" s="8">
        <f aca="true" t="shared" si="0" ref="B81:C86">(E72/B72)</f>
        <v>1.0232558139534884</v>
      </c>
      <c r="C81" s="8">
        <f t="shared" si="0"/>
        <v>0.7843137254901962</v>
      </c>
      <c r="E81" s="1" t="s">
        <v>122</v>
      </c>
    </row>
    <row r="82" spans="1:5" ht="12.75">
      <c r="A82" s="41" t="s">
        <v>116</v>
      </c>
      <c r="B82" s="8">
        <f t="shared" si="0"/>
        <v>1.2</v>
      </c>
      <c r="C82" s="8">
        <f t="shared" si="0"/>
        <v>0.5</v>
      </c>
      <c r="E82" s="1" t="s">
        <v>123</v>
      </c>
    </row>
    <row r="83" spans="1:3" ht="12.75">
      <c r="A83" s="41" t="s">
        <v>117</v>
      </c>
      <c r="B83" s="8">
        <f t="shared" si="0"/>
        <v>1.5999999999999999</v>
      </c>
      <c r="C83" s="8">
        <f t="shared" si="0"/>
        <v>0.74</v>
      </c>
    </row>
    <row r="84" spans="1:5" ht="12.75">
      <c r="A84" s="41" t="s">
        <v>118</v>
      </c>
      <c r="B84" s="8">
        <f t="shared" si="0"/>
        <v>5</v>
      </c>
      <c r="C84" s="8">
        <f t="shared" si="0"/>
        <v>3.0000000000000004</v>
      </c>
      <c r="E84" t="s">
        <v>136</v>
      </c>
    </row>
    <row r="85" spans="1:3" ht="12.75">
      <c r="A85" s="41" t="s">
        <v>119</v>
      </c>
      <c r="B85" s="8">
        <f t="shared" si="0"/>
        <v>25</v>
      </c>
      <c r="C85" s="8">
        <f t="shared" si="0"/>
        <v>13</v>
      </c>
    </row>
    <row r="86" spans="1:3" ht="12.75">
      <c r="A86" s="41" t="s">
        <v>120</v>
      </c>
      <c r="B86" s="8">
        <f t="shared" si="0"/>
        <v>100</v>
      </c>
      <c r="C86" s="8">
        <f t="shared" si="0"/>
        <v>50</v>
      </c>
    </row>
    <row r="87" spans="1:3" ht="12.75">
      <c r="A87" s="42"/>
      <c r="B87" s="8"/>
      <c r="C87" s="8"/>
    </row>
    <row r="88" spans="1:3" ht="12.75">
      <c r="A88" s="41" t="s">
        <v>124</v>
      </c>
      <c r="B88" s="8">
        <f>(E78/B78)</f>
        <v>6.785556670010029</v>
      </c>
      <c r="C88" s="8">
        <f>(F78/C78)</f>
        <v>4.852822966507176</v>
      </c>
    </row>
    <row r="89" spans="1:3" ht="12.75">
      <c r="A89" s="41"/>
      <c r="B89" s="8"/>
      <c r="C89" s="8"/>
    </row>
    <row r="90" ht="12.75">
      <c r="A90" s="73" t="s">
        <v>125</v>
      </c>
    </row>
    <row r="91" spans="1:8" ht="12.75">
      <c r="A91" s="43" t="s">
        <v>140</v>
      </c>
      <c r="H91" t="s">
        <v>130</v>
      </c>
    </row>
    <row r="92" spans="1:8" ht="12.75">
      <c r="A92" s="43" t="s">
        <v>169</v>
      </c>
      <c r="H92" t="s">
        <v>131</v>
      </c>
    </row>
    <row r="93" ht="12.75">
      <c r="A93" s="42"/>
    </row>
    <row r="94" spans="1:3" ht="12.75">
      <c r="A94" s="42"/>
      <c r="C94" s="33" t="s">
        <v>170</v>
      </c>
    </row>
    <row r="95" spans="1:8" ht="15.75">
      <c r="A95" s="47" t="s">
        <v>141</v>
      </c>
      <c r="B95" s="52">
        <v>0.15</v>
      </c>
      <c r="C95" s="52">
        <v>0.5</v>
      </c>
      <c r="D95" s="52">
        <v>1</v>
      </c>
      <c r="E95" s="52">
        <v>1.5</v>
      </c>
      <c r="F95" s="52">
        <v>2</v>
      </c>
      <c r="G95" s="52">
        <v>5</v>
      </c>
      <c r="H95" s="52">
        <v>10</v>
      </c>
    </row>
    <row r="96" spans="1:10" ht="15">
      <c r="A96" s="51">
        <v>0</v>
      </c>
      <c r="B96" s="31">
        <f>EXP(-B$95)</f>
        <v>0.8607079764250578</v>
      </c>
      <c r="C96" s="49">
        <f>EXP(-C$95)</f>
        <v>0.6065306597126334</v>
      </c>
      <c r="D96" s="49">
        <f>EXP(-D$95)</f>
        <v>0.36787944117144233</v>
      </c>
      <c r="E96" s="50">
        <f>EXP(-E$95)</f>
        <v>0.22313016014842982</v>
      </c>
      <c r="F96" s="49">
        <f>EXP(-F$95)</f>
        <v>0.1353352832366127</v>
      </c>
      <c r="G96" s="49">
        <f>EXP(-G$95)</f>
        <v>0.006737946999085467</v>
      </c>
      <c r="H96" s="49">
        <f>EXP(-H$95)</f>
        <v>4.5399929762484854E-05</v>
      </c>
      <c r="I96" s="49"/>
      <c r="J96" s="48"/>
    </row>
    <row r="97" spans="1:10" ht="15">
      <c r="A97" s="51">
        <v>1</v>
      </c>
      <c r="B97" s="32">
        <f aca="true" t="shared" si="1" ref="B97:H97">B96*B$95/$A97</f>
        <v>0.12910619646375868</v>
      </c>
      <c r="C97" s="49">
        <f t="shared" si="1"/>
        <v>0.3032653298563167</v>
      </c>
      <c r="D97" s="49">
        <f t="shared" si="1"/>
        <v>0.36787944117144233</v>
      </c>
      <c r="E97" s="50">
        <f t="shared" si="1"/>
        <v>0.33469524022264474</v>
      </c>
      <c r="F97" s="70">
        <f t="shared" si="1"/>
        <v>0.2706705664732254</v>
      </c>
      <c r="G97" s="70">
        <f t="shared" si="1"/>
        <v>0.03368973499542734</v>
      </c>
      <c r="H97" s="70">
        <f t="shared" si="1"/>
        <v>0.00045399929762484856</v>
      </c>
      <c r="I97" s="49"/>
      <c r="J97" s="48"/>
    </row>
    <row r="98" spans="1:10" ht="15">
      <c r="A98" s="51">
        <v>2</v>
      </c>
      <c r="B98" s="32">
        <f aca="true" t="shared" si="2" ref="B98:B106">B97*B$95/$A98</f>
        <v>0.0096829647347819</v>
      </c>
      <c r="C98" s="49">
        <f aca="true" t="shared" si="3" ref="C98:C106">C97*C$95/$A98</f>
        <v>0.07581633246407918</v>
      </c>
      <c r="D98" s="49">
        <f aca="true" t="shared" si="4" ref="D98:D106">D97*D$95/$A98</f>
        <v>0.18393972058572117</v>
      </c>
      <c r="E98" s="50">
        <f aca="true" t="shared" si="5" ref="E98:E106">E97*E$95/$A98</f>
        <v>0.25102143016698353</v>
      </c>
      <c r="F98" s="70">
        <f aca="true" t="shared" si="6" ref="F98:F106">F97*F$95/$A98</f>
        <v>0.2706705664732254</v>
      </c>
      <c r="G98" s="70">
        <f aca="true" t="shared" si="7" ref="G98:G106">G97*G$95/$A98</f>
        <v>0.08422433748856833</v>
      </c>
      <c r="H98" s="70">
        <f aca="true" t="shared" si="8" ref="H98:H106">H97*H$95/$A98</f>
        <v>0.0022699964881242427</v>
      </c>
      <c r="I98" s="49"/>
      <c r="J98" s="48"/>
    </row>
    <row r="99" spans="1:10" ht="15">
      <c r="A99" s="51">
        <v>3</v>
      </c>
      <c r="B99" s="32">
        <f t="shared" si="2"/>
        <v>0.00048414823673909507</v>
      </c>
      <c r="C99" s="49">
        <f t="shared" si="3"/>
        <v>0.012636055410679864</v>
      </c>
      <c r="D99" s="49">
        <f t="shared" si="4"/>
        <v>0.06131324019524039</v>
      </c>
      <c r="E99" s="50">
        <f t="shared" si="5"/>
        <v>0.12551071508349176</v>
      </c>
      <c r="F99" s="70">
        <f t="shared" si="6"/>
        <v>0.1804470443154836</v>
      </c>
      <c r="G99" s="70">
        <f t="shared" si="7"/>
        <v>0.14037389581428056</v>
      </c>
      <c r="H99" s="70">
        <f t="shared" si="8"/>
        <v>0.007566654960414142</v>
      </c>
      <c r="I99" s="49"/>
      <c r="J99" s="48">
        <f>POISSON(3,1.5,FALSE)</f>
        <v>0.12551071508349235</v>
      </c>
    </row>
    <row r="100" spans="1:10" ht="15">
      <c r="A100" s="51">
        <v>4</v>
      </c>
      <c r="B100" s="32">
        <f t="shared" si="2"/>
        <v>1.8155558877716063E-05</v>
      </c>
      <c r="C100" s="49">
        <f t="shared" si="3"/>
        <v>0.001579506926334983</v>
      </c>
      <c r="D100" s="49">
        <f t="shared" si="4"/>
        <v>0.015328310048810098</v>
      </c>
      <c r="E100" s="50">
        <f t="shared" si="5"/>
        <v>0.04706651815630941</v>
      </c>
      <c r="F100" s="70">
        <f t="shared" si="6"/>
        <v>0.0902235221577418</v>
      </c>
      <c r="G100" s="70">
        <f t="shared" si="7"/>
        <v>0.1754673697678507</v>
      </c>
      <c r="H100" s="70">
        <f t="shared" si="8"/>
        <v>0.018916637401035354</v>
      </c>
      <c r="I100" s="49"/>
      <c r="J100" s="100" t="s">
        <v>172</v>
      </c>
    </row>
    <row r="101" spans="1:9" ht="15">
      <c r="A101" s="51">
        <v>5</v>
      </c>
      <c r="B101" s="32">
        <f t="shared" si="2"/>
        <v>5.446667663314819E-07</v>
      </c>
      <c r="C101" s="49">
        <f t="shared" si="3"/>
        <v>0.0001579506926334983</v>
      </c>
      <c r="D101" s="49">
        <f t="shared" si="4"/>
        <v>0.0030656620097620196</v>
      </c>
      <c r="E101" s="50">
        <f t="shared" si="5"/>
        <v>0.014119955446892823</v>
      </c>
      <c r="F101" s="70">
        <f t="shared" si="6"/>
        <v>0.03608940886309672</v>
      </c>
      <c r="G101" s="70">
        <f t="shared" si="7"/>
        <v>0.1754673697678507</v>
      </c>
      <c r="H101" s="70">
        <f t="shared" si="8"/>
        <v>0.03783327480207071</v>
      </c>
      <c r="I101" s="49"/>
    </row>
    <row r="102" spans="1:9" ht="15">
      <c r="A102" s="51">
        <v>6</v>
      </c>
      <c r="B102" s="32">
        <f t="shared" si="2"/>
        <v>1.3616669158287046E-08</v>
      </c>
      <c r="C102" s="49">
        <f t="shared" si="3"/>
        <v>1.316255771945819E-05</v>
      </c>
      <c r="D102" s="49">
        <f t="shared" si="4"/>
        <v>0.0005109436682936699</v>
      </c>
      <c r="E102" s="50">
        <f t="shared" si="5"/>
        <v>0.0035299888617232058</v>
      </c>
      <c r="F102" s="70">
        <f t="shared" si="6"/>
        <v>0.012029802954365574</v>
      </c>
      <c r="G102" s="70">
        <f t="shared" si="7"/>
        <v>0.1462228081398756</v>
      </c>
      <c r="H102" s="70">
        <f t="shared" si="8"/>
        <v>0.06305545800345118</v>
      </c>
      <c r="I102" s="49"/>
    </row>
    <row r="103" spans="1:9" ht="15">
      <c r="A103" s="51">
        <v>7</v>
      </c>
      <c r="B103" s="32">
        <f t="shared" si="2"/>
        <v>2.9178576767757955E-10</v>
      </c>
      <c r="C103" s="49">
        <f t="shared" si="3"/>
        <v>9.401826942470136E-07</v>
      </c>
      <c r="D103" s="49">
        <f t="shared" si="4"/>
        <v>7.299195261338141E-05</v>
      </c>
      <c r="E103" s="50">
        <f t="shared" si="5"/>
        <v>0.0007564261846549727</v>
      </c>
      <c r="F103" s="70">
        <f t="shared" si="6"/>
        <v>0.0034370865583901638</v>
      </c>
      <c r="G103" s="70">
        <f t="shared" si="7"/>
        <v>0.10444486295705399</v>
      </c>
      <c r="H103" s="70">
        <f t="shared" si="8"/>
        <v>0.09007922571921598</v>
      </c>
      <c r="I103" s="49"/>
    </row>
    <row r="104" spans="1:9" ht="15">
      <c r="A104" s="51">
        <v>8</v>
      </c>
      <c r="B104" s="32">
        <f t="shared" si="2"/>
        <v>5.470983143954616E-12</v>
      </c>
      <c r="C104" s="49">
        <f t="shared" si="3"/>
        <v>5.876141839043835E-08</v>
      </c>
      <c r="D104" s="49">
        <f t="shared" si="4"/>
        <v>9.123994076672677E-06</v>
      </c>
      <c r="E104" s="50">
        <f t="shared" si="5"/>
        <v>0.00014182990962280736</v>
      </c>
      <c r="F104" s="70">
        <f t="shared" si="6"/>
        <v>0.0008592716395975409</v>
      </c>
      <c r="G104" s="70">
        <f t="shared" si="7"/>
        <v>0.06527803934815875</v>
      </c>
      <c r="H104" s="70">
        <f t="shared" si="8"/>
        <v>0.11259903214901998</v>
      </c>
      <c r="I104" s="49"/>
    </row>
    <row r="105" spans="1:9" ht="15">
      <c r="A105" s="51">
        <v>9</v>
      </c>
      <c r="B105" s="32">
        <f t="shared" si="2"/>
        <v>9.11830523992436E-14</v>
      </c>
      <c r="C105" s="49">
        <f t="shared" si="3"/>
        <v>3.2645232439132415E-09</v>
      </c>
      <c r="D105" s="49">
        <f t="shared" si="4"/>
        <v>1.0137771196302974E-06</v>
      </c>
      <c r="E105" s="50">
        <f t="shared" si="5"/>
        <v>2.3638318270467892E-05</v>
      </c>
      <c r="F105" s="70">
        <f t="shared" si="6"/>
        <v>0.00019094925324389798</v>
      </c>
      <c r="G105" s="70">
        <f t="shared" si="7"/>
        <v>0.03626557741564375</v>
      </c>
      <c r="H105" s="70">
        <f t="shared" si="8"/>
        <v>0.12511003572113333</v>
      </c>
      <c r="I105" s="49"/>
    </row>
    <row r="106" spans="1:9" ht="15">
      <c r="A106" s="51">
        <v>10</v>
      </c>
      <c r="B106" s="32">
        <f t="shared" si="2"/>
        <v>1.3677457859886539E-15</v>
      </c>
      <c r="C106" s="49">
        <f t="shared" si="3"/>
        <v>1.6322616219566209E-10</v>
      </c>
      <c r="D106" s="49">
        <f t="shared" si="4"/>
        <v>1.0137771196302974E-07</v>
      </c>
      <c r="E106" s="50">
        <f t="shared" si="5"/>
        <v>3.545747740570184E-06</v>
      </c>
      <c r="F106" s="70">
        <f t="shared" si="6"/>
        <v>3.8189850648779595E-05</v>
      </c>
      <c r="G106" s="70">
        <f t="shared" si="7"/>
        <v>0.018132788707821874</v>
      </c>
      <c r="H106" s="70">
        <f t="shared" si="8"/>
        <v>0.12511003572113333</v>
      </c>
      <c r="I106" s="49"/>
    </row>
    <row r="107" spans="1:9" ht="15">
      <c r="A107" s="51"/>
      <c r="B107" s="49"/>
      <c r="C107" s="49"/>
      <c r="D107" s="49"/>
      <c r="E107" s="50"/>
      <c r="F107" s="70"/>
      <c r="G107" s="70"/>
      <c r="H107" s="100" t="s">
        <v>171</v>
      </c>
      <c r="I107" s="49"/>
    </row>
    <row r="108" spans="1:9" ht="15">
      <c r="A108" s="73" t="s">
        <v>144</v>
      </c>
      <c r="B108" s="49"/>
      <c r="C108" s="49"/>
      <c r="D108" s="49"/>
      <c r="E108" s="50"/>
      <c r="F108" s="70"/>
      <c r="G108" s="70"/>
      <c r="H108" s="70"/>
      <c r="I108" s="49"/>
    </row>
    <row r="109" spans="1:9" ht="15">
      <c r="A109" s="73"/>
      <c r="B109" s="49"/>
      <c r="C109" s="49"/>
      <c r="D109" s="49"/>
      <c r="E109" s="50"/>
      <c r="F109" s="70"/>
      <c r="G109" s="70"/>
      <c r="H109" s="70"/>
      <c r="I109" s="49"/>
    </row>
    <row r="110" spans="1:9" ht="15">
      <c r="A110" s="74" t="s">
        <v>143</v>
      </c>
      <c r="B110" s="49"/>
      <c r="C110" s="49"/>
      <c r="D110" s="49"/>
      <c r="E110" s="50"/>
      <c r="F110" s="70"/>
      <c r="G110" s="70"/>
      <c r="H110" s="70"/>
      <c r="I110" s="49"/>
    </row>
    <row r="111" spans="1:9" ht="13.5" customHeight="1">
      <c r="A111" s="74" t="s">
        <v>145</v>
      </c>
      <c r="B111" s="49"/>
      <c r="C111" s="49"/>
      <c r="D111" s="49"/>
      <c r="E111" s="50"/>
      <c r="F111" s="70"/>
      <c r="G111" s="70"/>
      <c r="H111" s="70"/>
      <c r="I111" s="49"/>
    </row>
    <row r="112" spans="1:7" ht="15">
      <c r="A112" t="s">
        <v>146</v>
      </c>
      <c r="B112" s="48"/>
      <c r="C112" s="48"/>
      <c r="D112" s="48"/>
      <c r="E112" s="48"/>
      <c r="F112" s="48"/>
      <c r="G112" s="48"/>
    </row>
    <row r="113" spans="1:7" ht="15">
      <c r="A113" t="s">
        <v>147</v>
      </c>
      <c r="B113" s="48"/>
      <c r="C113" s="48"/>
      <c r="D113" s="48"/>
      <c r="E113" s="48"/>
      <c r="F113" s="48"/>
      <c r="G113" s="48"/>
    </row>
    <row r="114" spans="1:7" ht="15">
      <c r="A114" t="s">
        <v>148</v>
      </c>
      <c r="B114" s="48"/>
      <c r="C114" s="48"/>
      <c r="D114" s="48"/>
      <c r="E114" s="48"/>
      <c r="F114" s="48"/>
      <c r="G114" s="48"/>
    </row>
    <row r="115" spans="1:7" ht="15">
      <c r="A115" t="s">
        <v>149</v>
      </c>
      <c r="B115" s="48"/>
      <c r="C115" s="48"/>
      <c r="D115" s="48"/>
      <c r="E115" s="48"/>
      <c r="F115" s="48"/>
      <c r="G115" s="48"/>
    </row>
    <row r="116" spans="2:7" ht="15">
      <c r="B116" s="48"/>
      <c r="C116" s="48"/>
      <c r="D116" s="48"/>
      <c r="E116" s="48"/>
      <c r="F116" s="48"/>
      <c r="G116" s="48"/>
    </row>
    <row r="117" spans="1:7" ht="15">
      <c r="A117" t="s">
        <v>196</v>
      </c>
      <c r="B117" s="48"/>
      <c r="C117" s="48"/>
      <c r="D117" s="48"/>
      <c r="E117" s="48"/>
      <c r="F117" s="48"/>
      <c r="G117" s="48"/>
    </row>
    <row r="118" spans="2:7" ht="15.75">
      <c r="B118" s="101" t="s">
        <v>176</v>
      </c>
      <c r="C118" s="48"/>
      <c r="D118" s="48"/>
      <c r="E118" s="48"/>
      <c r="F118" s="48"/>
      <c r="G118" s="48"/>
    </row>
    <row r="119" spans="2:7" ht="15">
      <c r="B119" s="77" t="s">
        <v>153</v>
      </c>
      <c r="C119" s="48"/>
      <c r="D119" s="48"/>
      <c r="E119" s="48"/>
      <c r="F119" s="48"/>
      <c r="G119" s="48"/>
    </row>
    <row r="120" spans="2:7" ht="15">
      <c r="B120" s="78" t="s">
        <v>154</v>
      </c>
      <c r="C120" s="48"/>
      <c r="D120" s="48"/>
      <c r="E120" s="48"/>
      <c r="F120" s="48"/>
      <c r="G120" s="48"/>
    </row>
    <row r="121" spans="2:7" ht="15">
      <c r="B121" s="77" t="s">
        <v>150</v>
      </c>
      <c r="C121" s="48"/>
      <c r="D121" s="48"/>
      <c r="E121" s="48"/>
      <c r="F121" s="48"/>
      <c r="G121" s="48"/>
    </row>
    <row r="122" spans="2:7" ht="15">
      <c r="B122" s="77" t="s">
        <v>155</v>
      </c>
      <c r="C122" s="48"/>
      <c r="D122" s="48"/>
      <c r="E122" s="48"/>
      <c r="F122" s="48"/>
      <c r="G122" s="48"/>
    </row>
    <row r="123" spans="2:7" ht="15">
      <c r="B123" s="77" t="s">
        <v>151</v>
      </c>
      <c r="C123" s="48"/>
      <c r="D123" s="48"/>
      <c r="E123" s="48"/>
      <c r="F123" s="48"/>
      <c r="G123" s="48"/>
    </row>
    <row r="124" spans="2:7" ht="15">
      <c r="B124" s="77" t="s">
        <v>152</v>
      </c>
      <c r="C124" s="48"/>
      <c r="D124" s="48"/>
      <c r="E124" s="48"/>
      <c r="F124" s="48"/>
      <c r="G124" s="48"/>
    </row>
    <row r="125" spans="2:7" ht="15">
      <c r="B125" s="77" t="s">
        <v>158</v>
      </c>
      <c r="C125" s="48"/>
      <c r="D125" s="48"/>
      <c r="E125" s="48"/>
      <c r="F125" s="48"/>
      <c r="G125" s="48"/>
    </row>
    <row r="126" spans="2:7" ht="15">
      <c r="B126" s="77"/>
      <c r="C126" s="48"/>
      <c r="D126" s="48"/>
      <c r="E126" s="48"/>
      <c r="F126" s="48"/>
      <c r="G126" s="48"/>
    </row>
    <row r="127" spans="1:7" ht="15.75" customHeight="1">
      <c r="A127" s="47" t="s">
        <v>141</v>
      </c>
      <c r="B127" s="52">
        <v>0.15</v>
      </c>
      <c r="C127" s="76">
        <v>0.5</v>
      </c>
      <c r="D127" s="76">
        <v>1</v>
      </c>
      <c r="E127" s="48"/>
      <c r="F127" s="48"/>
      <c r="G127" s="48"/>
    </row>
    <row r="128" spans="1:7" ht="15">
      <c r="A128" s="51">
        <v>0</v>
      </c>
      <c r="B128" s="31">
        <f>EXP(-B$127)</f>
        <v>0.8607079764250578</v>
      </c>
      <c r="C128" s="49"/>
      <c r="D128" s="49"/>
      <c r="E128" s="48"/>
      <c r="F128" s="48"/>
      <c r="G128" s="48"/>
    </row>
    <row r="129" spans="1:7" ht="15">
      <c r="A129" s="51">
        <v>1</v>
      </c>
      <c r="B129" s="32">
        <f>B128*B$127/$A129</f>
        <v>0.12910619646375868</v>
      </c>
      <c r="C129" s="49"/>
      <c r="D129" s="49"/>
      <c r="E129" s="48"/>
      <c r="F129" s="48"/>
      <c r="G129" s="48"/>
    </row>
    <row r="130" spans="1:7" ht="15">
      <c r="A130" s="51">
        <v>2</v>
      </c>
      <c r="B130" s="32">
        <f>B129*B$127/$A130</f>
        <v>0.0096829647347819</v>
      </c>
      <c r="C130" s="49"/>
      <c r="D130" s="49"/>
      <c r="E130" s="48"/>
      <c r="F130" s="48"/>
      <c r="G130" s="48"/>
    </row>
    <row r="131" spans="1:7" ht="15">
      <c r="A131" s="51">
        <v>3</v>
      </c>
      <c r="B131" s="32">
        <f>B130*B$127/$A131</f>
        <v>0.00048414823673909507</v>
      </c>
      <c r="C131" s="49"/>
      <c r="D131" s="49"/>
      <c r="E131" s="48"/>
      <c r="F131" s="48"/>
      <c r="G131" s="48"/>
    </row>
    <row r="132" spans="1:7" ht="15">
      <c r="A132" s="75"/>
      <c r="B132" s="49"/>
      <c r="C132" s="48"/>
      <c r="D132" s="48"/>
      <c r="E132" s="48"/>
      <c r="F132" s="48"/>
      <c r="G132" s="48"/>
    </row>
    <row r="133" spans="1:7" ht="15.75">
      <c r="A133" s="75"/>
      <c r="B133" s="102" t="s">
        <v>175</v>
      </c>
      <c r="C133" s="48"/>
      <c r="D133" s="48"/>
      <c r="E133" s="48"/>
      <c r="F133" s="48"/>
      <c r="G133" s="48"/>
    </row>
    <row r="134" spans="1:7" ht="15">
      <c r="A134" s="75"/>
      <c r="B134" s="79" t="s">
        <v>156</v>
      </c>
      <c r="C134" s="48"/>
      <c r="D134" s="48"/>
      <c r="E134" s="48"/>
      <c r="F134" s="48"/>
      <c r="G134" s="48"/>
    </row>
    <row r="135" spans="1:256" ht="12.75">
      <c r="A135" s="75"/>
      <c r="B135" s="79" t="s">
        <v>157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  <c r="IV135" s="34"/>
    </row>
    <row r="136" spans="1:256" ht="12.75">
      <c r="A136" s="75"/>
      <c r="B136" s="79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  <c r="IV136" s="34"/>
    </row>
    <row r="137" spans="1:256" ht="12.75">
      <c r="A137" s="80" t="s">
        <v>159</v>
      </c>
      <c r="B137" s="79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  <c r="IV137" s="34"/>
    </row>
    <row r="138" spans="1:256" ht="12.75">
      <c r="A138" s="75"/>
      <c r="B138" s="79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  <c r="IU138" s="34"/>
      <c r="IV138" s="34"/>
    </row>
    <row r="139" spans="1:256" ht="12.75">
      <c r="A139" s="75"/>
      <c r="B139" s="82" t="s">
        <v>160</v>
      </c>
      <c r="C139" s="83" t="s">
        <v>161</v>
      </c>
      <c r="D139" s="83" t="s">
        <v>162</v>
      </c>
      <c r="E139" s="83" t="s">
        <v>163</v>
      </c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  <c r="IV139" s="34"/>
    </row>
    <row r="140" spans="1:256" ht="12.75">
      <c r="A140" s="81">
        <v>140</v>
      </c>
      <c r="B140" s="88">
        <v>10</v>
      </c>
      <c r="C140" s="89">
        <v>10</v>
      </c>
      <c r="D140" s="89">
        <v>10</v>
      </c>
      <c r="E140" s="89">
        <v>10</v>
      </c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  <c r="IV140" s="34"/>
    </row>
    <row r="141" spans="1:256" ht="12.75">
      <c r="A141" s="81">
        <v>141</v>
      </c>
      <c r="B141" s="90">
        <v>20</v>
      </c>
      <c r="C141" s="84">
        <v>20</v>
      </c>
      <c r="D141" s="84">
        <v>20</v>
      </c>
      <c r="E141" s="84">
        <v>20</v>
      </c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  <c r="IV141" s="34"/>
    </row>
    <row r="142" spans="1:256" ht="12.75">
      <c r="A142" s="81">
        <v>142</v>
      </c>
      <c r="B142" s="90">
        <f>B140+B141</f>
        <v>30</v>
      </c>
      <c r="C142" s="84">
        <f>$C$140+$C$141</f>
        <v>30</v>
      </c>
      <c r="D142" s="84">
        <f>D$140+D141</f>
        <v>30</v>
      </c>
      <c r="E142" s="84">
        <f>$E140+$E141</f>
        <v>30</v>
      </c>
      <c r="F142" s="8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  <c r="IV142" s="34"/>
    </row>
    <row r="143" spans="1:256" ht="12.75">
      <c r="A143" s="81">
        <v>143</v>
      </c>
      <c r="B143" s="90"/>
      <c r="C143" s="84"/>
      <c r="D143" s="84"/>
      <c r="E143" s="8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</row>
    <row r="144" spans="1:256" ht="12.75">
      <c r="A144" s="81"/>
      <c r="B144" s="84"/>
      <c r="C144" s="84"/>
      <c r="D144" s="84"/>
      <c r="E144" s="8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  <c r="IV144" s="34"/>
    </row>
    <row r="145" spans="1:256" ht="12.75">
      <c r="A145" s="81"/>
      <c r="B145" s="85" t="s">
        <v>174</v>
      </c>
      <c r="C145" s="84"/>
      <c r="D145" s="84"/>
      <c r="E145" s="8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  <c r="IV145" s="34"/>
    </row>
    <row r="146" spans="1:256" ht="12.75">
      <c r="A146" s="81"/>
      <c r="B146" s="85" t="s">
        <v>173</v>
      </c>
      <c r="C146" s="84"/>
      <c r="D146" s="84"/>
      <c r="E146" s="8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  <c r="IV146" s="34"/>
    </row>
    <row r="147" spans="1:256" ht="12.75">
      <c r="A147" s="81"/>
      <c r="B147" s="85" t="s">
        <v>164</v>
      </c>
      <c r="C147" s="84"/>
      <c r="D147" s="84"/>
      <c r="E147" s="8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</row>
    <row r="148" spans="1:256" ht="12.75">
      <c r="A148" s="81"/>
      <c r="B148" s="85"/>
      <c r="C148" s="84"/>
      <c r="D148" s="84"/>
      <c r="E148" s="8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  <c r="IV148" s="34"/>
    </row>
    <row r="149" spans="1:2" ht="12" customHeight="1">
      <c r="A149" s="75"/>
      <c r="B149" s="49"/>
    </row>
    <row r="150" spans="1:2" ht="12" customHeight="1">
      <c r="A150" s="80" t="s">
        <v>177</v>
      </c>
      <c r="B150" s="49"/>
    </row>
    <row r="151" spans="1:2" ht="12" customHeight="1">
      <c r="A151" s="86"/>
      <c r="B151" s="49"/>
    </row>
    <row r="152" spans="1:3" ht="12" customHeight="1">
      <c r="A152" s="75"/>
      <c r="B152" s="49"/>
      <c r="C152" s="44" t="s">
        <v>165</v>
      </c>
    </row>
    <row r="153" spans="1:2" ht="12" customHeight="1">
      <c r="A153" s="75"/>
      <c r="B153" s="49"/>
    </row>
    <row r="154" spans="1:2" ht="12" customHeight="1">
      <c r="A154" s="51"/>
      <c r="B154" s="32"/>
    </row>
    <row r="178" spans="1:4" ht="12.75">
      <c r="A178" s="34" t="s">
        <v>132</v>
      </c>
      <c r="D178" s="62" t="s">
        <v>2</v>
      </c>
    </row>
    <row r="179" ht="12.75">
      <c r="A179" s="1" t="s">
        <v>90</v>
      </c>
    </row>
    <row r="181" ht="12.75">
      <c r="B181" t="s">
        <v>133</v>
      </c>
    </row>
    <row r="183" spans="2:6" ht="12.75">
      <c r="B183" s="53">
        <f ca="1">RAND()</f>
        <v>0.766770817732322</v>
      </c>
      <c r="C183" s="53">
        <f ca="1">RAND()</f>
        <v>0.32422297860102844</v>
      </c>
      <c r="D183" s="53">
        <f ca="1">RAND()</f>
        <v>0.47541557255954103</v>
      </c>
      <c r="E183" s="53">
        <f ca="1">RAND()</f>
        <v>0.23301171183811675</v>
      </c>
      <c r="F183" s="53">
        <f ca="1">RAND()</f>
        <v>0.678131867484808</v>
      </c>
    </row>
    <row r="184" spans="2:6" ht="12.75">
      <c r="B184" s="53">
        <f aca="true" ca="1" t="shared" si="9" ref="B184:F189">RAND()</f>
        <v>0.05359309047253191</v>
      </c>
      <c r="C184" s="53">
        <f ca="1" t="shared" si="9"/>
        <v>0.8680675442956272</v>
      </c>
      <c r="D184" s="53">
        <f ca="1" t="shared" si="9"/>
        <v>0.3003480141878754</v>
      </c>
      <c r="E184" s="53">
        <f ca="1" t="shared" si="9"/>
        <v>0.6508109026635793</v>
      </c>
      <c r="F184" s="53">
        <f ca="1" t="shared" si="9"/>
        <v>0.871283452969692</v>
      </c>
    </row>
    <row r="185" spans="2:6" ht="12.75">
      <c r="B185" s="53">
        <f ca="1" t="shared" si="9"/>
        <v>0.8598115348213469</v>
      </c>
      <c r="C185" s="53">
        <f ca="1" t="shared" si="9"/>
        <v>0.5732539958517009</v>
      </c>
      <c r="D185" s="53">
        <f ca="1" t="shared" si="9"/>
        <v>0.5042812812162083</v>
      </c>
      <c r="E185" s="53">
        <f ca="1" t="shared" si="9"/>
        <v>0.7560658494403469</v>
      </c>
      <c r="F185" s="53">
        <f ca="1" t="shared" si="9"/>
        <v>0.43644989744188933</v>
      </c>
    </row>
    <row r="186" spans="2:6" ht="12.75">
      <c r="B186" s="53">
        <f ca="1" t="shared" si="9"/>
        <v>0.8411914818962174</v>
      </c>
      <c r="C186" s="53">
        <f ca="1" t="shared" si="9"/>
        <v>0.6079932791926694</v>
      </c>
      <c r="D186" s="53">
        <f ca="1" t="shared" si="9"/>
        <v>0.9688253250324124</v>
      </c>
      <c r="E186" s="53">
        <f ca="1" t="shared" si="9"/>
        <v>0.3742825733461359</v>
      </c>
      <c r="F186" s="53">
        <f ca="1" t="shared" si="9"/>
        <v>0.42999561976375844</v>
      </c>
    </row>
    <row r="187" spans="2:6" ht="12.75">
      <c r="B187" s="53">
        <f ca="1" t="shared" si="9"/>
        <v>0.9734313160256534</v>
      </c>
      <c r="C187" s="53">
        <f ca="1" t="shared" si="9"/>
        <v>0.9829313988939248</v>
      </c>
      <c r="D187" s="53">
        <f ca="1" t="shared" si="9"/>
        <v>0.7417518637676039</v>
      </c>
      <c r="E187" s="53">
        <f ca="1" t="shared" si="9"/>
        <v>0.2078681081184186</v>
      </c>
      <c r="F187" s="53">
        <f ca="1" t="shared" si="9"/>
        <v>0.3240604174825421</v>
      </c>
    </row>
    <row r="188" spans="2:6" ht="12.75">
      <c r="B188" s="53">
        <f ca="1" t="shared" si="9"/>
        <v>0.9192648481989636</v>
      </c>
      <c r="C188" s="53">
        <f ca="1" t="shared" si="9"/>
        <v>0.11833259980539879</v>
      </c>
      <c r="D188" s="53">
        <f ca="1" t="shared" si="9"/>
        <v>0.11324172973218083</v>
      </c>
      <c r="E188" s="53">
        <f ca="1" t="shared" si="9"/>
        <v>0.29593161954198877</v>
      </c>
      <c r="F188" s="53">
        <f ca="1" t="shared" si="9"/>
        <v>0.35608961428079056</v>
      </c>
    </row>
    <row r="189" spans="2:6" ht="12.75">
      <c r="B189" s="53">
        <f ca="1" t="shared" si="9"/>
        <v>0.7921533023045413</v>
      </c>
      <c r="C189" s="53">
        <f ca="1" t="shared" si="9"/>
        <v>0.1267609422602618</v>
      </c>
      <c r="D189" s="53">
        <f ca="1" t="shared" si="9"/>
        <v>0.9920097600279405</v>
      </c>
      <c r="E189" s="53">
        <f ca="1" t="shared" si="9"/>
        <v>0.2433903691389787</v>
      </c>
      <c r="F189" s="53">
        <f ca="1" t="shared" si="9"/>
        <v>0.8468520259011711</v>
      </c>
    </row>
    <row r="192" spans="2:8" ht="12.75">
      <c r="B192" t="s">
        <v>0</v>
      </c>
      <c r="H192" t="s">
        <v>40</v>
      </c>
    </row>
    <row r="194" spans="2:9" ht="12.75">
      <c r="B194" s="45">
        <f ca="1">FLOOR(6*RAND()+1,1)</f>
        <v>3</v>
      </c>
      <c r="C194" s="45">
        <f aca="true" ca="1" t="shared" si="10" ref="C194:F203">FLOOR(6*RAND()+1,1)</f>
        <v>2</v>
      </c>
      <c r="D194" s="45">
        <f ca="1" t="shared" si="10"/>
        <v>1</v>
      </c>
      <c r="E194" s="45">
        <f ca="1" t="shared" si="10"/>
        <v>3</v>
      </c>
      <c r="F194" s="45">
        <f ca="1" t="shared" si="10"/>
        <v>5</v>
      </c>
      <c r="H194" s="58" t="str">
        <f ca="1">IF(RAND()&lt;0.5,"Head","Tail")</f>
        <v>Tail</v>
      </c>
      <c r="I194" s="59" t="str">
        <f ca="1">IF(RAND()&lt;0.5,"Head","Tail")</f>
        <v>Tail</v>
      </c>
    </row>
    <row r="195" spans="2:9" ht="12.75">
      <c r="B195" s="45">
        <f aca="true" ca="1" t="shared" si="11" ref="B195:B203">FLOOR(6*RAND()+1,1)</f>
        <v>6</v>
      </c>
      <c r="C195" s="45">
        <f ca="1" t="shared" si="10"/>
        <v>3</v>
      </c>
      <c r="D195" s="45">
        <f ca="1" t="shared" si="10"/>
        <v>2</v>
      </c>
      <c r="E195" s="45">
        <f ca="1" t="shared" si="10"/>
        <v>5</v>
      </c>
      <c r="F195" s="45">
        <f ca="1" t="shared" si="10"/>
        <v>4</v>
      </c>
      <c r="H195" s="58" t="str">
        <f aca="true" ca="1" t="shared" si="12" ref="H195:I203">IF(RAND()&lt;0.5,"Head","Tail")</f>
        <v>Head</v>
      </c>
      <c r="I195" s="59" t="str">
        <f ca="1" t="shared" si="12"/>
        <v>Head</v>
      </c>
    </row>
    <row r="196" spans="2:9" ht="12.75">
      <c r="B196" s="45">
        <f ca="1" t="shared" si="11"/>
        <v>5</v>
      </c>
      <c r="C196" s="45">
        <f ca="1" t="shared" si="10"/>
        <v>3</v>
      </c>
      <c r="D196" s="45">
        <f ca="1" t="shared" si="10"/>
        <v>2</v>
      </c>
      <c r="E196" s="45">
        <f ca="1" t="shared" si="10"/>
        <v>3</v>
      </c>
      <c r="F196" s="45">
        <f ca="1" t="shared" si="10"/>
        <v>6</v>
      </c>
      <c r="H196" s="58" t="str">
        <f ca="1" t="shared" si="12"/>
        <v>Head</v>
      </c>
      <c r="I196" s="59" t="str">
        <f ca="1" t="shared" si="12"/>
        <v>Head</v>
      </c>
    </row>
    <row r="197" spans="2:9" ht="12.75">
      <c r="B197" s="45">
        <f ca="1" t="shared" si="11"/>
        <v>5</v>
      </c>
      <c r="C197" s="45">
        <f ca="1" t="shared" si="10"/>
        <v>5</v>
      </c>
      <c r="D197" s="45">
        <f ca="1" t="shared" si="10"/>
        <v>2</v>
      </c>
      <c r="E197" s="45">
        <f ca="1" t="shared" si="10"/>
        <v>4</v>
      </c>
      <c r="F197" s="45">
        <f ca="1" t="shared" si="10"/>
        <v>5</v>
      </c>
      <c r="H197" s="58" t="str">
        <f ca="1" t="shared" si="12"/>
        <v>Head</v>
      </c>
      <c r="I197" s="59" t="str">
        <f ca="1" t="shared" si="12"/>
        <v>Tail</v>
      </c>
    </row>
    <row r="198" spans="2:9" ht="12.75">
      <c r="B198" s="45">
        <f ca="1" t="shared" si="11"/>
        <v>3</v>
      </c>
      <c r="C198" s="45">
        <f ca="1" t="shared" si="10"/>
        <v>5</v>
      </c>
      <c r="D198" s="45">
        <f ca="1" t="shared" si="10"/>
        <v>2</v>
      </c>
      <c r="E198" s="45">
        <f ca="1" t="shared" si="10"/>
        <v>4</v>
      </c>
      <c r="F198" s="45">
        <f ca="1" t="shared" si="10"/>
        <v>5</v>
      </c>
      <c r="H198" s="58" t="str">
        <f ca="1" t="shared" si="12"/>
        <v>Head</v>
      </c>
      <c r="I198" s="59" t="str">
        <f ca="1" t="shared" si="12"/>
        <v>Tail</v>
      </c>
    </row>
    <row r="199" spans="2:9" ht="12.75">
      <c r="B199" s="45">
        <f ca="1" t="shared" si="11"/>
        <v>6</v>
      </c>
      <c r="C199" s="45">
        <f ca="1" t="shared" si="10"/>
        <v>1</v>
      </c>
      <c r="D199" s="45">
        <f ca="1" t="shared" si="10"/>
        <v>6</v>
      </c>
      <c r="E199" s="45">
        <f ca="1" t="shared" si="10"/>
        <v>2</v>
      </c>
      <c r="F199" s="45">
        <f ca="1" t="shared" si="10"/>
        <v>1</v>
      </c>
      <c r="H199" s="58" t="str">
        <f ca="1" t="shared" si="12"/>
        <v>Head</v>
      </c>
      <c r="I199" s="59" t="str">
        <f ca="1" t="shared" si="12"/>
        <v>Head</v>
      </c>
    </row>
    <row r="200" spans="2:9" ht="12.75">
      <c r="B200" s="45">
        <f ca="1" t="shared" si="11"/>
        <v>2</v>
      </c>
      <c r="C200" s="45">
        <f ca="1" t="shared" si="10"/>
        <v>4</v>
      </c>
      <c r="D200" s="45">
        <f ca="1" t="shared" si="10"/>
        <v>1</v>
      </c>
      <c r="E200" s="45">
        <f ca="1" t="shared" si="10"/>
        <v>5</v>
      </c>
      <c r="F200" s="45">
        <f ca="1" t="shared" si="10"/>
        <v>3</v>
      </c>
      <c r="H200" s="58" t="str">
        <f ca="1" t="shared" si="12"/>
        <v>Tail</v>
      </c>
      <c r="I200" s="59" t="str">
        <f ca="1" t="shared" si="12"/>
        <v>Head</v>
      </c>
    </row>
    <row r="201" spans="2:9" ht="12.75">
      <c r="B201" s="45">
        <f ca="1">FLOOR(6*RAND()+1,1)</f>
        <v>1</v>
      </c>
      <c r="C201" s="45">
        <f ca="1" t="shared" si="10"/>
        <v>3</v>
      </c>
      <c r="D201" s="45">
        <f ca="1" t="shared" si="10"/>
        <v>6</v>
      </c>
      <c r="E201" s="45">
        <f ca="1" t="shared" si="10"/>
        <v>3</v>
      </c>
      <c r="F201" s="45">
        <f ca="1" t="shared" si="10"/>
        <v>2</v>
      </c>
      <c r="H201" s="58" t="str">
        <f ca="1" t="shared" si="12"/>
        <v>Head</v>
      </c>
      <c r="I201" s="59" t="str">
        <f ca="1" t="shared" si="12"/>
        <v>Tail</v>
      </c>
    </row>
    <row r="202" spans="2:9" ht="12.75">
      <c r="B202" s="45">
        <f ca="1" t="shared" si="11"/>
        <v>4</v>
      </c>
      <c r="C202" s="45">
        <f ca="1" t="shared" si="10"/>
        <v>5</v>
      </c>
      <c r="D202" s="45">
        <f ca="1" t="shared" si="10"/>
        <v>4</v>
      </c>
      <c r="E202" s="45">
        <f ca="1" t="shared" si="10"/>
        <v>3</v>
      </c>
      <c r="F202" s="45">
        <f ca="1" t="shared" si="10"/>
        <v>5</v>
      </c>
      <c r="H202" s="58" t="str">
        <f ca="1" t="shared" si="12"/>
        <v>Head</v>
      </c>
      <c r="I202" s="59" t="str">
        <f ca="1" t="shared" si="12"/>
        <v>Head</v>
      </c>
    </row>
    <row r="203" spans="2:9" ht="12.75">
      <c r="B203" s="45">
        <f ca="1" t="shared" si="11"/>
        <v>3</v>
      </c>
      <c r="C203" s="45">
        <f ca="1" t="shared" si="10"/>
        <v>6</v>
      </c>
      <c r="D203" s="45">
        <f ca="1" t="shared" si="10"/>
        <v>6</v>
      </c>
      <c r="E203" s="45">
        <f ca="1" t="shared" si="10"/>
        <v>2</v>
      </c>
      <c r="F203" s="45">
        <f ca="1" t="shared" si="10"/>
        <v>1</v>
      </c>
      <c r="H203" s="58" t="str">
        <f ca="1" t="shared" si="12"/>
        <v>Tail</v>
      </c>
      <c r="I203" s="59" t="str">
        <f ca="1" t="shared" si="12"/>
        <v>Head</v>
      </c>
    </row>
    <row r="206" spans="2:8" s="103" customFormat="1" ht="15">
      <c r="B206" s="103" t="s">
        <v>180</v>
      </c>
      <c r="H206" s="104"/>
    </row>
    <row r="207" s="103" customFormat="1" ht="15"/>
    <row r="208" spans="2:6" s="103" customFormat="1" ht="15.75">
      <c r="B208" s="108">
        <f ca="1">IF(RAND()&lt;0.8,1,0)</f>
        <v>0</v>
      </c>
      <c r="C208" s="108">
        <f aca="true" ca="1" t="shared" si="13" ref="C208:F217">IF(RAND()&lt;0.8,1,0)</f>
        <v>0</v>
      </c>
      <c r="D208" s="108">
        <f ca="1" t="shared" si="13"/>
        <v>1</v>
      </c>
      <c r="E208" s="108">
        <f ca="1" t="shared" si="13"/>
        <v>1</v>
      </c>
      <c r="F208" s="108">
        <f ca="1" t="shared" si="13"/>
        <v>1</v>
      </c>
    </row>
    <row r="209" spans="2:6" s="103" customFormat="1" ht="15.75">
      <c r="B209" s="108">
        <f aca="true" ca="1" t="shared" si="14" ref="B209:B217">IF(RAND()&lt;0.8,1,0)</f>
        <v>1</v>
      </c>
      <c r="C209" s="108">
        <f ca="1" t="shared" si="13"/>
        <v>1</v>
      </c>
      <c r="D209" s="108">
        <f ca="1" t="shared" si="13"/>
        <v>0</v>
      </c>
      <c r="E209" s="108">
        <f ca="1" t="shared" si="13"/>
        <v>0</v>
      </c>
      <c r="F209" s="108">
        <f ca="1" t="shared" si="13"/>
        <v>1</v>
      </c>
    </row>
    <row r="210" spans="2:6" s="103" customFormat="1" ht="15.75">
      <c r="B210" s="108">
        <f ca="1" t="shared" si="14"/>
        <v>1</v>
      </c>
      <c r="C210" s="108">
        <f ca="1" t="shared" si="13"/>
        <v>1</v>
      </c>
      <c r="D210" s="108">
        <f ca="1" t="shared" si="13"/>
        <v>1</v>
      </c>
      <c r="E210" s="108">
        <f ca="1" t="shared" si="13"/>
        <v>1</v>
      </c>
      <c r="F210" s="108">
        <f ca="1" t="shared" si="13"/>
        <v>1</v>
      </c>
    </row>
    <row r="211" spans="2:6" s="103" customFormat="1" ht="15.75">
      <c r="B211" s="108">
        <f ca="1" t="shared" si="14"/>
        <v>1</v>
      </c>
      <c r="C211" s="108">
        <f ca="1" t="shared" si="13"/>
        <v>1</v>
      </c>
      <c r="D211" s="108">
        <f ca="1" t="shared" si="13"/>
        <v>1</v>
      </c>
      <c r="E211" s="108">
        <f ca="1" t="shared" si="13"/>
        <v>1</v>
      </c>
      <c r="F211" s="108">
        <f ca="1" t="shared" si="13"/>
        <v>1</v>
      </c>
    </row>
    <row r="212" spans="2:6" s="103" customFormat="1" ht="15.75">
      <c r="B212" s="108">
        <f ca="1" t="shared" si="14"/>
        <v>1</v>
      </c>
      <c r="C212" s="108">
        <f ca="1" t="shared" si="13"/>
        <v>1</v>
      </c>
      <c r="D212" s="108">
        <f ca="1" t="shared" si="13"/>
        <v>1</v>
      </c>
      <c r="E212" s="108">
        <f ca="1" t="shared" si="13"/>
        <v>1</v>
      </c>
      <c r="F212" s="108">
        <f ca="1" t="shared" si="13"/>
        <v>1</v>
      </c>
    </row>
    <row r="213" spans="2:6" s="103" customFormat="1" ht="15.75">
      <c r="B213" s="108">
        <f ca="1" t="shared" si="14"/>
        <v>1</v>
      </c>
      <c r="C213" s="108">
        <f ca="1" t="shared" si="13"/>
        <v>1</v>
      </c>
      <c r="D213" s="108">
        <f ca="1" t="shared" si="13"/>
        <v>0</v>
      </c>
      <c r="E213" s="108">
        <f ca="1" t="shared" si="13"/>
        <v>1</v>
      </c>
      <c r="F213" s="108">
        <f ca="1" t="shared" si="13"/>
        <v>1</v>
      </c>
    </row>
    <row r="214" spans="2:6" s="103" customFormat="1" ht="15.75">
      <c r="B214" s="108">
        <f ca="1" t="shared" si="14"/>
        <v>1</v>
      </c>
      <c r="C214" s="108">
        <f ca="1" t="shared" si="13"/>
        <v>1</v>
      </c>
      <c r="D214" s="108">
        <f ca="1" t="shared" si="13"/>
        <v>1</v>
      </c>
      <c r="E214" s="108">
        <f ca="1" t="shared" si="13"/>
        <v>0</v>
      </c>
      <c r="F214" s="108">
        <f ca="1" t="shared" si="13"/>
        <v>1</v>
      </c>
    </row>
    <row r="215" spans="2:6" s="103" customFormat="1" ht="15.75">
      <c r="B215" s="108">
        <f ca="1" t="shared" si="14"/>
        <v>1</v>
      </c>
      <c r="C215" s="108">
        <f ca="1" t="shared" si="13"/>
        <v>1</v>
      </c>
      <c r="D215" s="108">
        <f ca="1" t="shared" si="13"/>
        <v>0</v>
      </c>
      <c r="E215" s="108">
        <f ca="1" t="shared" si="13"/>
        <v>1</v>
      </c>
      <c r="F215" s="108">
        <f ca="1" t="shared" si="13"/>
        <v>1</v>
      </c>
    </row>
    <row r="216" spans="2:6" s="103" customFormat="1" ht="15.75">
      <c r="B216" s="108">
        <f ca="1" t="shared" si="14"/>
        <v>1</v>
      </c>
      <c r="C216" s="108">
        <f ca="1" t="shared" si="13"/>
        <v>1</v>
      </c>
      <c r="D216" s="108">
        <f ca="1" t="shared" si="13"/>
        <v>1</v>
      </c>
      <c r="E216" s="108">
        <f ca="1" t="shared" si="13"/>
        <v>1</v>
      </c>
      <c r="F216" s="108">
        <f ca="1" t="shared" si="13"/>
        <v>1</v>
      </c>
    </row>
    <row r="217" spans="2:6" s="103" customFormat="1" ht="15.75">
      <c r="B217" s="108">
        <f ca="1" t="shared" si="14"/>
        <v>1</v>
      </c>
      <c r="C217" s="108">
        <f ca="1" t="shared" si="13"/>
        <v>1</v>
      </c>
      <c r="D217" s="108">
        <f ca="1" t="shared" si="13"/>
        <v>1</v>
      </c>
      <c r="E217" s="108">
        <f ca="1" t="shared" si="13"/>
        <v>1</v>
      </c>
      <c r="F217" s="108">
        <f ca="1" t="shared" si="13"/>
        <v>1</v>
      </c>
    </row>
    <row r="218" s="103" customFormat="1" ht="15"/>
    <row r="219" spans="5:6" s="103" customFormat="1" ht="15">
      <c r="E219" s="106" t="s">
        <v>178</v>
      </c>
      <c r="F219" s="105">
        <f>SUM(B208:F217)</f>
        <v>43</v>
      </c>
    </row>
    <row r="220" spans="5:6" s="103" customFormat="1" ht="15">
      <c r="E220" s="106" t="s">
        <v>179</v>
      </c>
      <c r="F220" s="107">
        <f>F219/50</f>
        <v>0.86</v>
      </c>
    </row>
    <row r="223" ht="12.75">
      <c r="A223" s="34" t="s">
        <v>1</v>
      </c>
    </row>
    <row r="224" ht="12.75">
      <c r="A224" s="1" t="s">
        <v>90</v>
      </c>
    </row>
    <row r="226" ht="12.75">
      <c r="B226" t="s">
        <v>41</v>
      </c>
    </row>
    <row r="228" spans="2:6" ht="12.75">
      <c r="B228" s="45">
        <v>76</v>
      </c>
      <c r="C228" s="45">
        <v>80</v>
      </c>
      <c r="D228" s="45">
        <v>94</v>
      </c>
      <c r="E228" s="45">
        <v>52</v>
      </c>
      <c r="F228" s="45">
        <v>95</v>
      </c>
    </row>
    <row r="229" spans="2:6" ht="12.75">
      <c r="B229" s="45">
        <v>84</v>
      </c>
      <c r="C229" s="45">
        <v>91</v>
      </c>
      <c r="D229" s="45">
        <v>85</v>
      </c>
      <c r="E229" s="45">
        <v>98</v>
      </c>
      <c r="F229" s="45">
        <v>67</v>
      </c>
    </row>
    <row r="230" spans="2:6" ht="12.75">
      <c r="B230" s="45">
        <v>76</v>
      </c>
      <c r="C230" s="45">
        <v>69</v>
      </c>
      <c r="D230" s="45">
        <v>94</v>
      </c>
      <c r="E230" s="45">
        <v>68</v>
      </c>
      <c r="F230" s="45">
        <v>112</v>
      </c>
    </row>
    <row r="231" spans="2:6" ht="12.75">
      <c r="B231" s="45">
        <v>103</v>
      </c>
      <c r="C231" s="45">
        <v>86</v>
      </c>
      <c r="D231" s="45">
        <v>60</v>
      </c>
      <c r="E231" s="45">
        <v>58</v>
      </c>
      <c r="F231" s="45">
        <v>61</v>
      </c>
    </row>
    <row r="232" spans="2:6" ht="12.75">
      <c r="B232" s="45">
        <v>92</v>
      </c>
      <c r="C232" s="45">
        <v>83</v>
      </c>
      <c r="D232" s="45">
        <v>94</v>
      </c>
      <c r="E232" s="45">
        <v>94</v>
      </c>
      <c r="F232" s="45">
        <v>87</v>
      </c>
    </row>
    <row r="233" spans="2:6" ht="12.75">
      <c r="B233" s="45">
        <v>47</v>
      </c>
      <c r="C233" s="45">
        <v>75</v>
      </c>
      <c r="D233" s="45">
        <v>86</v>
      </c>
      <c r="E233" s="45">
        <v>53</v>
      </c>
      <c r="F233" s="45">
        <v>67</v>
      </c>
    </row>
    <row r="234" spans="2:6" ht="12.75">
      <c r="B234" s="45">
        <v>98</v>
      </c>
      <c r="C234" s="45">
        <v>93</v>
      </c>
      <c r="D234" s="45">
        <v>93</v>
      </c>
      <c r="E234" s="45">
        <v>85</v>
      </c>
      <c r="F234" s="45">
        <v>88</v>
      </c>
    </row>
    <row r="235" spans="2:6" ht="12.75">
      <c r="B235" s="45">
        <v>54</v>
      </c>
      <c r="C235" s="45">
        <v>89</v>
      </c>
      <c r="D235" s="45">
        <v>88</v>
      </c>
      <c r="E235" s="45">
        <v>54</v>
      </c>
      <c r="F235" s="45">
        <v>89</v>
      </c>
    </row>
    <row r="236" spans="2:6" ht="12.75">
      <c r="B236" s="45">
        <v>83</v>
      </c>
      <c r="C236" s="45">
        <v>96</v>
      </c>
      <c r="D236" s="45">
        <v>61</v>
      </c>
      <c r="E236" s="45">
        <v>93</v>
      </c>
      <c r="F236" s="45">
        <v>86</v>
      </c>
    </row>
    <row r="237" spans="2:6" ht="12.75">
      <c r="B237" s="45">
        <v>63</v>
      </c>
      <c r="C237" s="45">
        <v>65</v>
      </c>
      <c r="D237" s="45">
        <v>96</v>
      </c>
      <c r="E237" s="45">
        <v>53</v>
      </c>
      <c r="F237" s="45">
        <v>52</v>
      </c>
    </row>
    <row r="238" spans="2:6" ht="12.75">
      <c r="B238" s="45"/>
      <c r="C238" s="45"/>
      <c r="D238" s="45"/>
      <c r="E238" s="45"/>
      <c r="F238" s="45"/>
    </row>
    <row r="239" spans="2:6" ht="12.75">
      <c r="B239" s="45"/>
      <c r="C239" s="45"/>
      <c r="D239" s="45"/>
      <c r="E239" s="45"/>
      <c r="F239" s="45"/>
    </row>
    <row r="240" spans="2:6" ht="12.75">
      <c r="B240" s="45"/>
      <c r="C240" s="45"/>
      <c r="D240" s="45"/>
      <c r="E240" s="45"/>
      <c r="F240" s="45"/>
    </row>
    <row r="241" ht="12.75">
      <c r="E241" t="s">
        <v>10</v>
      </c>
    </row>
    <row r="242" spans="5:7" ht="78" customHeight="1">
      <c r="E242" s="68" t="s">
        <v>7</v>
      </c>
      <c r="F242" s="69" t="s">
        <v>8</v>
      </c>
      <c r="G242" s="69" t="s">
        <v>9</v>
      </c>
    </row>
    <row r="243" spans="1:7" ht="12.75">
      <c r="A243" t="s">
        <v>37</v>
      </c>
      <c r="C243">
        <f>COUNT(B228:F237)</f>
        <v>50</v>
      </c>
      <c r="E243" s="45">
        <v>49</v>
      </c>
      <c r="F243" s="45">
        <f>COUNTIF($B$228:$F$237,"&lt;="&amp;E243)</f>
        <v>1</v>
      </c>
      <c r="G243" s="45">
        <f>1</f>
        <v>1</v>
      </c>
    </row>
    <row r="244" spans="1:7" ht="12.75">
      <c r="A244" t="s">
        <v>33</v>
      </c>
      <c r="C244">
        <f>MIN(B228:F237)</f>
        <v>47</v>
      </c>
      <c r="E244" s="45">
        <v>59</v>
      </c>
      <c r="F244" s="45">
        <f aca="true" t="shared" si="15" ref="F244:F250">COUNTIF($B$228:$F$237,"&lt;="&amp;E244)</f>
        <v>8</v>
      </c>
      <c r="G244" s="45">
        <f>F244-F243</f>
        <v>7</v>
      </c>
    </row>
    <row r="245" spans="1:7" ht="12.75">
      <c r="A245" t="s">
        <v>34</v>
      </c>
      <c r="C245" s="56">
        <f>MAX(B228:F237)</f>
        <v>112</v>
      </c>
      <c r="E245" s="45">
        <v>69</v>
      </c>
      <c r="F245" s="45">
        <f t="shared" si="15"/>
        <v>17</v>
      </c>
      <c r="G245" s="45">
        <f aca="true" t="shared" si="16" ref="G245:G250">F245-F244</f>
        <v>9</v>
      </c>
    </row>
    <row r="246" spans="3:7" ht="12.75">
      <c r="C246" s="56"/>
      <c r="E246" s="45">
        <v>79</v>
      </c>
      <c r="F246" s="45">
        <f t="shared" si="15"/>
        <v>20</v>
      </c>
      <c r="G246" s="45">
        <f t="shared" si="16"/>
        <v>3</v>
      </c>
    </row>
    <row r="247" spans="1:7" ht="12.75">
      <c r="A247" t="s">
        <v>36</v>
      </c>
      <c r="C247" s="55">
        <f>AVERAGE(B228:F237)</f>
        <v>79.32</v>
      </c>
      <c r="E247" s="45">
        <v>89</v>
      </c>
      <c r="F247" s="45">
        <f t="shared" si="15"/>
        <v>34</v>
      </c>
      <c r="G247" s="45">
        <f t="shared" si="16"/>
        <v>14</v>
      </c>
    </row>
    <row r="248" spans="1:7" ht="12.75">
      <c r="A248" t="s">
        <v>35</v>
      </c>
      <c r="C248" s="55">
        <f>MEDIAN(B228:F237)</f>
        <v>85</v>
      </c>
      <c r="E248" s="45">
        <v>99</v>
      </c>
      <c r="F248" s="45">
        <f t="shared" si="15"/>
        <v>48</v>
      </c>
      <c r="G248" s="45">
        <f t="shared" si="16"/>
        <v>14</v>
      </c>
    </row>
    <row r="249" spans="3:7" ht="12.75">
      <c r="C249" s="55"/>
      <c r="E249" s="45">
        <v>109</v>
      </c>
      <c r="F249" s="45">
        <f t="shared" si="15"/>
        <v>49</v>
      </c>
      <c r="G249" s="45">
        <f t="shared" si="16"/>
        <v>1</v>
      </c>
    </row>
    <row r="250" spans="1:7" ht="12.75">
      <c r="A250" t="s">
        <v>38</v>
      </c>
      <c r="C250" s="55">
        <f>STDEV(B228:F237)</f>
        <v>16.443397037183313</v>
      </c>
      <c r="E250" s="45">
        <v>119</v>
      </c>
      <c r="F250" s="45">
        <f t="shared" si="15"/>
        <v>50</v>
      </c>
      <c r="G250" s="67">
        <f t="shared" si="16"/>
        <v>1</v>
      </c>
    </row>
    <row r="251" spans="1:7" ht="12.75">
      <c r="A251" t="s">
        <v>39</v>
      </c>
      <c r="C251" s="57">
        <f>VAR(B228:F237)</f>
        <v>270.385306122449</v>
      </c>
      <c r="G251" s="45">
        <f>SUM(G243:G250)</f>
        <v>50</v>
      </c>
    </row>
    <row r="255" spans="1:5" ht="12.75">
      <c r="A255" t="s">
        <v>43</v>
      </c>
      <c r="C255" t="s">
        <v>43</v>
      </c>
      <c r="E255" t="s">
        <v>60</v>
      </c>
    </row>
    <row r="256" spans="1:3" ht="12.75">
      <c r="A256" t="s">
        <v>42</v>
      </c>
      <c r="C256" t="s">
        <v>44</v>
      </c>
    </row>
    <row r="257" spans="1:8" ht="12.75">
      <c r="A257">
        <v>76</v>
      </c>
      <c r="C257">
        <v>47</v>
      </c>
      <c r="E257" s="54" t="s">
        <v>45</v>
      </c>
      <c r="F257" s="60" t="s">
        <v>56</v>
      </c>
      <c r="H257">
        <f>LEN(F257)</f>
        <v>1</v>
      </c>
    </row>
    <row r="258" spans="1:8" ht="12.75">
      <c r="A258">
        <v>84</v>
      </c>
      <c r="C258">
        <v>52</v>
      </c>
      <c r="E258" s="54" t="s">
        <v>46</v>
      </c>
      <c r="F258" s="60" t="s">
        <v>57</v>
      </c>
      <c r="H258">
        <f aca="true" t="shared" si="17" ref="H258:H264">LEN(F258)</f>
        <v>7</v>
      </c>
    </row>
    <row r="259" spans="1:8" ht="12.75">
      <c r="A259">
        <v>76</v>
      </c>
      <c r="C259">
        <v>52</v>
      </c>
      <c r="E259" s="54" t="s">
        <v>47</v>
      </c>
      <c r="F259" s="60" t="s">
        <v>59</v>
      </c>
      <c r="H259">
        <f t="shared" si="17"/>
        <v>9</v>
      </c>
    </row>
    <row r="260" spans="1:8" ht="12.75">
      <c r="A260">
        <v>103</v>
      </c>
      <c r="C260">
        <v>53</v>
      </c>
      <c r="E260" s="54" t="s">
        <v>48</v>
      </c>
      <c r="F260" s="60" t="s">
        <v>58</v>
      </c>
      <c r="H260">
        <f t="shared" si="17"/>
        <v>3</v>
      </c>
    </row>
    <row r="261" spans="1:8" ht="12.75">
      <c r="A261">
        <v>92</v>
      </c>
      <c r="C261">
        <v>53</v>
      </c>
      <c r="E261" s="54" t="s">
        <v>49</v>
      </c>
      <c r="F261" s="60" t="s">
        <v>61</v>
      </c>
      <c r="H261">
        <f t="shared" si="17"/>
        <v>14</v>
      </c>
    </row>
    <row r="262" spans="1:8" ht="12.75">
      <c r="A262">
        <v>47</v>
      </c>
      <c r="C262">
        <v>54</v>
      </c>
      <c r="E262" s="54" t="s">
        <v>50</v>
      </c>
      <c r="F262" s="60" t="s">
        <v>53</v>
      </c>
      <c r="H262">
        <f t="shared" si="17"/>
        <v>14</v>
      </c>
    </row>
    <row r="263" spans="1:8" ht="12.75">
      <c r="A263">
        <v>98</v>
      </c>
      <c r="C263">
        <v>54</v>
      </c>
      <c r="E263" s="54" t="s">
        <v>51</v>
      </c>
      <c r="F263" s="60" t="s">
        <v>54</v>
      </c>
      <c r="H263">
        <f t="shared" si="17"/>
        <v>1</v>
      </c>
    </row>
    <row r="264" spans="1:8" ht="12.75">
      <c r="A264">
        <v>54</v>
      </c>
      <c r="C264">
        <v>58</v>
      </c>
      <c r="E264" s="54" t="s">
        <v>52</v>
      </c>
      <c r="F264" s="60" t="s">
        <v>55</v>
      </c>
      <c r="H264" s="61">
        <f t="shared" si="17"/>
        <v>1</v>
      </c>
    </row>
    <row r="265" spans="1:8" ht="12.75">
      <c r="A265">
        <v>83</v>
      </c>
      <c r="C265">
        <v>60</v>
      </c>
      <c r="H265">
        <f>SUM(H257:H264)</f>
        <v>50</v>
      </c>
    </row>
    <row r="266" spans="1:3" ht="12.75">
      <c r="A266">
        <v>63</v>
      </c>
      <c r="C266">
        <v>61</v>
      </c>
    </row>
    <row r="267" spans="1:3" ht="12.75">
      <c r="A267">
        <v>80</v>
      </c>
      <c r="C267">
        <v>61</v>
      </c>
    </row>
    <row r="268" spans="1:3" ht="12.75">
      <c r="A268">
        <v>91</v>
      </c>
      <c r="C268">
        <v>63</v>
      </c>
    </row>
    <row r="269" spans="1:3" ht="12.75">
      <c r="A269">
        <v>69</v>
      </c>
      <c r="C269">
        <v>65</v>
      </c>
    </row>
    <row r="270" spans="1:3" ht="12.75">
      <c r="A270">
        <v>86</v>
      </c>
      <c r="C270">
        <v>67</v>
      </c>
    </row>
    <row r="271" spans="1:3" ht="12.75">
      <c r="A271">
        <v>83</v>
      </c>
      <c r="C271">
        <v>67</v>
      </c>
    </row>
    <row r="272" spans="1:3" ht="12.75">
      <c r="A272">
        <v>75</v>
      </c>
      <c r="C272">
        <v>68</v>
      </c>
    </row>
    <row r="273" spans="1:3" ht="12.75">
      <c r="A273">
        <v>93</v>
      </c>
      <c r="C273">
        <v>69</v>
      </c>
    </row>
    <row r="274" spans="1:3" ht="12.75">
      <c r="A274">
        <v>89</v>
      </c>
      <c r="C274">
        <v>75</v>
      </c>
    </row>
    <row r="275" spans="1:3" ht="12.75">
      <c r="A275">
        <v>96</v>
      </c>
      <c r="C275">
        <v>76</v>
      </c>
    </row>
    <row r="276" spans="1:3" ht="12.75">
      <c r="A276">
        <v>65</v>
      </c>
      <c r="C276">
        <v>76</v>
      </c>
    </row>
    <row r="277" spans="1:3" ht="12.75">
      <c r="A277">
        <v>94</v>
      </c>
      <c r="C277">
        <v>80</v>
      </c>
    </row>
    <row r="278" spans="1:3" ht="12.75">
      <c r="A278">
        <v>85</v>
      </c>
      <c r="C278">
        <v>83</v>
      </c>
    </row>
    <row r="279" spans="1:3" ht="12.75">
      <c r="A279">
        <v>94</v>
      </c>
      <c r="C279">
        <v>83</v>
      </c>
    </row>
    <row r="280" spans="1:3" ht="12.75">
      <c r="A280">
        <v>60</v>
      </c>
      <c r="C280">
        <v>84</v>
      </c>
    </row>
    <row r="281" spans="1:3" ht="12.75">
      <c r="A281">
        <v>94</v>
      </c>
      <c r="C281">
        <v>85</v>
      </c>
    </row>
    <row r="282" spans="1:3" ht="12.75">
      <c r="A282">
        <v>86</v>
      </c>
      <c r="C282">
        <v>85</v>
      </c>
    </row>
    <row r="283" spans="1:3" ht="12.75">
      <c r="A283">
        <v>93</v>
      </c>
      <c r="C283">
        <v>86</v>
      </c>
    </row>
    <row r="284" spans="1:3" ht="12.75">
      <c r="A284">
        <v>88</v>
      </c>
      <c r="C284">
        <v>86</v>
      </c>
    </row>
    <row r="285" spans="1:3" ht="12.75">
      <c r="A285">
        <v>61</v>
      </c>
      <c r="C285">
        <v>86</v>
      </c>
    </row>
    <row r="286" spans="1:3" ht="12.75">
      <c r="A286">
        <v>96</v>
      </c>
      <c r="C286">
        <v>87</v>
      </c>
    </row>
    <row r="287" spans="1:3" ht="12.75">
      <c r="A287">
        <v>52</v>
      </c>
      <c r="C287">
        <v>88</v>
      </c>
    </row>
    <row r="288" spans="1:3" ht="12.75">
      <c r="A288">
        <v>98</v>
      </c>
      <c r="C288">
        <v>88</v>
      </c>
    </row>
    <row r="289" spans="1:3" ht="12.75">
      <c r="A289">
        <v>68</v>
      </c>
      <c r="C289">
        <v>89</v>
      </c>
    </row>
    <row r="290" spans="1:3" ht="12.75">
      <c r="A290">
        <v>58</v>
      </c>
      <c r="C290">
        <v>89</v>
      </c>
    </row>
    <row r="291" spans="1:3" ht="12.75">
      <c r="A291">
        <v>94</v>
      </c>
      <c r="C291">
        <v>91</v>
      </c>
    </row>
    <row r="292" spans="1:3" ht="12.75">
      <c r="A292">
        <v>53</v>
      </c>
      <c r="C292">
        <v>92</v>
      </c>
    </row>
    <row r="293" spans="1:3" ht="12.75">
      <c r="A293">
        <v>85</v>
      </c>
      <c r="C293">
        <v>93</v>
      </c>
    </row>
    <row r="294" spans="1:3" ht="12.75">
      <c r="A294">
        <v>54</v>
      </c>
      <c r="C294">
        <v>93</v>
      </c>
    </row>
    <row r="295" spans="1:3" ht="12.75">
      <c r="A295">
        <v>93</v>
      </c>
      <c r="C295">
        <v>93</v>
      </c>
    </row>
    <row r="296" spans="1:3" ht="12.75">
      <c r="A296">
        <v>53</v>
      </c>
      <c r="C296">
        <v>94</v>
      </c>
    </row>
    <row r="297" spans="1:3" ht="12.75">
      <c r="A297">
        <v>95</v>
      </c>
      <c r="C297">
        <v>94</v>
      </c>
    </row>
    <row r="298" spans="1:3" ht="12.75">
      <c r="A298">
        <v>67</v>
      </c>
      <c r="C298">
        <v>94</v>
      </c>
    </row>
    <row r="299" spans="1:3" ht="12.75">
      <c r="A299">
        <v>112</v>
      </c>
      <c r="C299">
        <v>94</v>
      </c>
    </row>
    <row r="300" spans="1:3" ht="12.75">
      <c r="A300">
        <v>61</v>
      </c>
      <c r="C300">
        <v>95</v>
      </c>
    </row>
    <row r="301" spans="1:3" ht="12.75">
      <c r="A301">
        <v>87</v>
      </c>
      <c r="C301">
        <v>96</v>
      </c>
    </row>
    <row r="302" spans="1:3" ht="12.75">
      <c r="A302">
        <v>67</v>
      </c>
      <c r="C302">
        <v>96</v>
      </c>
    </row>
    <row r="303" spans="1:3" ht="12.75">
      <c r="A303">
        <v>88</v>
      </c>
      <c r="C303">
        <v>98</v>
      </c>
    </row>
    <row r="304" spans="1:3" ht="12.75">
      <c r="A304">
        <v>89</v>
      </c>
      <c r="C304">
        <v>98</v>
      </c>
    </row>
    <row r="305" spans="1:3" ht="12.75">
      <c r="A305">
        <v>86</v>
      </c>
      <c r="C305">
        <v>103</v>
      </c>
    </row>
    <row r="306" spans="1:3" ht="12.75">
      <c r="A306">
        <v>52</v>
      </c>
      <c r="C306">
        <v>112</v>
      </c>
    </row>
    <row r="308" ht="12.75">
      <c r="A308" s="87" t="s">
        <v>182</v>
      </c>
    </row>
    <row r="310" ht="12.75">
      <c r="A310" t="s">
        <v>183</v>
      </c>
    </row>
    <row r="311" ht="12.75">
      <c r="A311" s="42" t="s">
        <v>184</v>
      </c>
    </row>
    <row r="312" ht="12.75">
      <c r="A312" s="42" t="s">
        <v>185</v>
      </c>
    </row>
    <row r="313" ht="12.75">
      <c r="A313" s="42"/>
    </row>
    <row r="314" ht="12.75">
      <c r="A314" s="44" t="s">
        <v>186</v>
      </c>
    </row>
    <row r="315" spans="1:3" ht="12.75">
      <c r="A315" s="44" t="s">
        <v>187</v>
      </c>
      <c r="B315" s="92"/>
      <c r="C315" s="92"/>
    </row>
    <row r="316" spans="1:3" ht="12.75">
      <c r="A316" t="s">
        <v>188</v>
      </c>
      <c r="B316" s="91"/>
      <c r="C316" s="91"/>
    </row>
    <row r="317" spans="1:3" ht="12.75">
      <c r="A317" t="s">
        <v>194</v>
      </c>
      <c r="B317" s="91"/>
      <c r="C317" s="91"/>
    </row>
    <row r="318" spans="1:3" ht="12.75">
      <c r="A318" t="s">
        <v>189</v>
      </c>
      <c r="B318" s="91"/>
      <c r="C318" s="91"/>
    </row>
    <row r="319" spans="2:3" ht="12.75">
      <c r="B319" s="91"/>
      <c r="C319" s="91"/>
    </row>
    <row r="320" spans="1:3" ht="12.75">
      <c r="A320" t="s">
        <v>190</v>
      </c>
      <c r="B320" s="91"/>
      <c r="C320" s="91"/>
    </row>
    <row r="321" spans="1:3" ht="12.75">
      <c r="A321" t="s">
        <v>191</v>
      </c>
      <c r="B321" s="91"/>
      <c r="C321" s="91"/>
    </row>
    <row r="322" spans="2:3" ht="12.75">
      <c r="B322" s="91"/>
      <c r="C322" s="91"/>
    </row>
    <row r="323" spans="1:3" ht="12.75">
      <c r="A323" t="s">
        <v>193</v>
      </c>
      <c r="B323" s="91"/>
      <c r="C323" s="91"/>
    </row>
    <row r="324" ht="12.75">
      <c r="A324" t="s">
        <v>192</v>
      </c>
    </row>
    <row r="326" ht="12.75">
      <c r="A326" t="s">
        <v>195</v>
      </c>
    </row>
    <row r="328" ht="12.75">
      <c r="C328" s="92"/>
    </row>
    <row r="329" spans="2:3" ht="12.75">
      <c r="B329" s="91"/>
      <c r="C329" s="93"/>
    </row>
    <row r="330" spans="2:3" ht="12.75">
      <c r="B330" s="91"/>
      <c r="C330" s="91"/>
    </row>
    <row r="331" spans="2:3" ht="12.75">
      <c r="B331" s="91"/>
      <c r="C331" s="91"/>
    </row>
    <row r="332" spans="2:3" ht="12.75">
      <c r="B332" s="91"/>
      <c r="C332" s="91"/>
    </row>
    <row r="333" spans="2:3" ht="12.75">
      <c r="B333" s="91"/>
      <c r="C333" s="91"/>
    </row>
    <row r="334" spans="2:3" ht="12.75">
      <c r="B334" s="91"/>
      <c r="C334" s="91"/>
    </row>
    <row r="335" spans="2:3" ht="12">
      <c r="B335" s="91"/>
      <c r="C335" s="91"/>
    </row>
    <row r="336" spans="2:3" ht="12">
      <c r="B336" s="91"/>
      <c r="C336" s="91"/>
    </row>
    <row r="337" spans="2:3" ht="12">
      <c r="B337" s="91"/>
      <c r="C337" s="91"/>
    </row>
    <row r="338" spans="2:3" ht="12">
      <c r="B338" s="91"/>
      <c r="C338" s="91"/>
    </row>
    <row r="339" ht="11.25" customHeight="1"/>
    <row r="340" ht="12">
      <c r="A340" s="34" t="s">
        <v>3</v>
      </c>
    </row>
    <row r="341" ht="12">
      <c r="A341" s="1" t="s">
        <v>90</v>
      </c>
    </row>
    <row r="342" spans="1:4" ht="12">
      <c r="A342" s="1"/>
      <c r="D342" t="s">
        <v>28</v>
      </c>
    </row>
    <row r="343" spans="1:7" ht="12">
      <c r="A343" s="1"/>
      <c r="D343" s="45" t="s">
        <v>25</v>
      </c>
      <c r="E343" s="45" t="s">
        <v>25</v>
      </c>
      <c r="F343" s="45" t="s">
        <v>26</v>
      </c>
      <c r="G343" s="66" t="s">
        <v>29</v>
      </c>
    </row>
    <row r="344" spans="1:7" ht="12">
      <c r="A344" s="64"/>
      <c r="C344" s="65" t="s">
        <v>32</v>
      </c>
      <c r="D344" s="45" t="s">
        <v>5</v>
      </c>
      <c r="E344" s="45" t="s">
        <v>6</v>
      </c>
      <c r="F344" s="45">
        <v>0</v>
      </c>
      <c r="G344" s="66">
        <f>DCOUNT(A351:F409,"HT18",D343:F344)</f>
        <v>1</v>
      </c>
    </row>
    <row r="345" ht="12">
      <c r="A345" s="1"/>
    </row>
    <row r="346" ht="12">
      <c r="A346" s="1"/>
    </row>
    <row r="347" ht="12">
      <c r="A347" s="1"/>
    </row>
    <row r="348" ht="12">
      <c r="A348" s="1"/>
    </row>
    <row r="349" ht="12">
      <c r="A349" s="63" t="s">
        <v>11</v>
      </c>
    </row>
    <row r="351" spans="1:6" ht="12">
      <c r="A351" s="45" t="s">
        <v>31</v>
      </c>
      <c r="B351" s="45" t="s">
        <v>22</v>
      </c>
      <c r="C351" s="45" t="s">
        <v>23</v>
      </c>
      <c r="D351" s="45" t="s">
        <v>24</v>
      </c>
      <c r="E351" s="45" t="s">
        <v>25</v>
      </c>
      <c r="F351" s="45" t="s">
        <v>26</v>
      </c>
    </row>
    <row r="352" spans="1:6" ht="12">
      <c r="A352" s="45">
        <v>201</v>
      </c>
      <c r="B352" s="45">
        <v>13.6</v>
      </c>
      <c r="C352" s="45">
        <v>90.2</v>
      </c>
      <c r="D352" s="45">
        <v>110.2</v>
      </c>
      <c r="E352" s="45">
        <v>179</v>
      </c>
      <c r="F352" s="45">
        <v>0</v>
      </c>
    </row>
    <row r="353" spans="1:6" ht="12">
      <c r="A353" s="45">
        <v>202</v>
      </c>
      <c r="B353" s="45">
        <v>12.7</v>
      </c>
      <c r="C353" s="45">
        <v>91.4</v>
      </c>
      <c r="D353" s="45">
        <v>79.4</v>
      </c>
      <c r="E353" s="45">
        <v>195.1</v>
      </c>
      <c r="F353" s="45">
        <v>0</v>
      </c>
    </row>
    <row r="354" spans="1:6" ht="12">
      <c r="A354" s="45">
        <v>203</v>
      </c>
      <c r="B354" s="45">
        <v>12.6</v>
      </c>
      <c r="C354" s="45">
        <v>86.4</v>
      </c>
      <c r="D354" s="45">
        <v>76.3</v>
      </c>
      <c r="E354" s="45">
        <v>183.7</v>
      </c>
      <c r="F354" s="45">
        <v>0</v>
      </c>
    </row>
    <row r="355" spans="1:6" ht="12">
      <c r="A355" s="45">
        <v>204</v>
      </c>
      <c r="B355" s="45">
        <v>14.8</v>
      </c>
      <c r="C355" s="45">
        <v>87.6</v>
      </c>
      <c r="D355" s="45">
        <v>74.5</v>
      </c>
      <c r="E355" s="45">
        <v>178.7</v>
      </c>
      <c r="F355" s="45">
        <v>0</v>
      </c>
    </row>
    <row r="356" spans="1:6" ht="12">
      <c r="A356" s="45">
        <v>205</v>
      </c>
      <c r="B356" s="45">
        <v>12.7</v>
      </c>
      <c r="C356" s="45">
        <v>86.7</v>
      </c>
      <c r="D356" s="45">
        <v>55.7</v>
      </c>
      <c r="E356" s="45">
        <v>171.5</v>
      </c>
      <c r="F356" s="45">
        <v>0</v>
      </c>
    </row>
    <row r="357" spans="1:6" ht="12">
      <c r="A357" s="45">
        <v>206</v>
      </c>
      <c r="B357" s="45">
        <v>11.9</v>
      </c>
      <c r="C357" s="45">
        <v>88.1</v>
      </c>
      <c r="D357" s="45">
        <v>68.2</v>
      </c>
      <c r="E357" s="45">
        <v>181.8</v>
      </c>
      <c r="F357" s="45">
        <v>0</v>
      </c>
    </row>
    <row r="358" spans="1:6" ht="12">
      <c r="A358" s="45">
        <v>207</v>
      </c>
      <c r="B358" s="45">
        <v>11.5</v>
      </c>
      <c r="C358" s="45">
        <v>82.2</v>
      </c>
      <c r="D358" s="45">
        <v>78.2</v>
      </c>
      <c r="E358" s="45">
        <v>172.5</v>
      </c>
      <c r="F358" s="45">
        <v>0</v>
      </c>
    </row>
    <row r="359" spans="1:6" ht="12">
      <c r="A359" s="45">
        <v>209</v>
      </c>
      <c r="B359" s="45">
        <v>13.2</v>
      </c>
      <c r="C359" s="45">
        <v>83.8</v>
      </c>
      <c r="D359" s="45">
        <v>66.5</v>
      </c>
      <c r="E359" s="45">
        <v>174.6</v>
      </c>
      <c r="F359" s="45">
        <v>0</v>
      </c>
    </row>
    <row r="360" spans="1:6" ht="12">
      <c r="A360" s="45">
        <v>210</v>
      </c>
      <c r="B360" s="45">
        <v>16.9</v>
      </c>
      <c r="C360" s="45">
        <v>91</v>
      </c>
      <c r="D360" s="45">
        <v>70.5</v>
      </c>
      <c r="E360" s="45">
        <v>190.4</v>
      </c>
      <c r="F360" s="45">
        <v>0</v>
      </c>
    </row>
    <row r="361" spans="1:6" ht="12">
      <c r="A361" s="45">
        <v>211</v>
      </c>
      <c r="B361" s="45">
        <v>12.7</v>
      </c>
      <c r="C361" s="45">
        <v>87.4</v>
      </c>
      <c r="D361" s="45">
        <v>57.3</v>
      </c>
      <c r="E361" s="45">
        <v>173.8</v>
      </c>
      <c r="F361" s="45">
        <v>0</v>
      </c>
    </row>
    <row r="362" spans="1:6" ht="12">
      <c r="A362" s="45">
        <v>212</v>
      </c>
      <c r="B362" s="45">
        <v>11.4</v>
      </c>
      <c r="C362" s="45">
        <v>84.2</v>
      </c>
      <c r="D362" s="45">
        <v>50.3</v>
      </c>
      <c r="E362" s="45">
        <v>172.6</v>
      </c>
      <c r="F362" s="45">
        <v>0</v>
      </c>
    </row>
    <row r="363" spans="1:6" ht="12">
      <c r="A363" s="45">
        <v>213</v>
      </c>
      <c r="B363" s="45">
        <v>14.2</v>
      </c>
      <c r="C363" s="45">
        <v>88.4</v>
      </c>
      <c r="D363" s="45">
        <v>70.8</v>
      </c>
      <c r="E363" s="45">
        <v>185.2</v>
      </c>
      <c r="F363" s="45">
        <v>0</v>
      </c>
    </row>
    <row r="364" spans="1:6" ht="12">
      <c r="A364" s="45">
        <v>214</v>
      </c>
      <c r="B364" s="45">
        <v>17.2</v>
      </c>
      <c r="C364" s="45">
        <v>87.7</v>
      </c>
      <c r="D364" s="45">
        <v>73.7</v>
      </c>
      <c r="E364" s="45">
        <v>178.4</v>
      </c>
      <c r="F364" s="45">
        <v>0</v>
      </c>
    </row>
    <row r="365" spans="1:6" ht="12">
      <c r="A365" s="45">
        <v>215</v>
      </c>
      <c r="B365" s="45">
        <v>13.7</v>
      </c>
      <c r="C365" s="45">
        <v>89.6</v>
      </c>
      <c r="D365" s="45">
        <v>75.2</v>
      </c>
      <c r="E365" s="45">
        <v>177.6</v>
      </c>
      <c r="F365" s="45">
        <v>0</v>
      </c>
    </row>
    <row r="366" spans="1:6" ht="12">
      <c r="A366" s="45">
        <v>216</v>
      </c>
      <c r="B366" s="45">
        <v>14.2</v>
      </c>
      <c r="C366" s="45">
        <v>91.4</v>
      </c>
      <c r="D366" s="45">
        <v>83.1</v>
      </c>
      <c r="E366" s="45">
        <v>183.5</v>
      </c>
      <c r="F366" s="45">
        <v>0</v>
      </c>
    </row>
    <row r="367" spans="1:6" ht="12">
      <c r="A367" s="45">
        <v>217</v>
      </c>
      <c r="B367" s="45">
        <v>15.9</v>
      </c>
      <c r="C367" s="45">
        <v>90</v>
      </c>
      <c r="D367" s="45">
        <v>74.3</v>
      </c>
      <c r="E367" s="45">
        <v>178.1</v>
      </c>
      <c r="F367" s="45">
        <v>0</v>
      </c>
    </row>
    <row r="368" spans="1:6" ht="12">
      <c r="A368" s="45">
        <v>218</v>
      </c>
      <c r="B368" s="45">
        <v>14.3</v>
      </c>
      <c r="C368" s="45">
        <v>86.4</v>
      </c>
      <c r="D368" s="45">
        <v>72.2</v>
      </c>
      <c r="E368" s="45">
        <v>177</v>
      </c>
      <c r="F368" s="45">
        <v>0</v>
      </c>
    </row>
    <row r="369" spans="1:6" ht="12">
      <c r="A369" s="45">
        <v>219</v>
      </c>
      <c r="B369" s="45">
        <v>13.3</v>
      </c>
      <c r="C369" s="45">
        <v>90</v>
      </c>
      <c r="D369" s="45">
        <v>88.6</v>
      </c>
      <c r="E369" s="45">
        <v>172.9</v>
      </c>
      <c r="F369" s="45">
        <v>0</v>
      </c>
    </row>
    <row r="370" spans="1:6" ht="12">
      <c r="A370" s="45">
        <v>221</v>
      </c>
      <c r="B370" s="45">
        <v>13.8</v>
      </c>
      <c r="C370" s="45">
        <v>91.4</v>
      </c>
      <c r="D370" s="45">
        <v>75.9</v>
      </c>
      <c r="E370" s="45">
        <v>188.4</v>
      </c>
      <c r="F370" s="45">
        <v>0</v>
      </c>
    </row>
    <row r="371" spans="1:6" ht="12">
      <c r="A371" s="45">
        <v>222</v>
      </c>
      <c r="B371" s="45">
        <v>11.3</v>
      </c>
      <c r="C371" s="45">
        <v>81.3</v>
      </c>
      <c r="D371" s="45">
        <v>64.9</v>
      </c>
      <c r="E371" s="45">
        <v>169.4</v>
      </c>
      <c r="F371" s="45">
        <v>0</v>
      </c>
    </row>
    <row r="372" spans="1:6" ht="12">
      <c r="A372" s="45">
        <v>223</v>
      </c>
      <c r="B372" s="45">
        <v>14.3</v>
      </c>
      <c r="C372" s="45">
        <v>90.6</v>
      </c>
      <c r="D372" s="45">
        <v>65.6</v>
      </c>
      <c r="E372" s="45">
        <v>180.2</v>
      </c>
      <c r="F372" s="45">
        <v>0</v>
      </c>
    </row>
    <row r="373" spans="1:6" ht="12">
      <c r="A373" s="45">
        <v>224</v>
      </c>
      <c r="B373" s="45">
        <v>13.4</v>
      </c>
      <c r="C373" s="45">
        <v>92.2</v>
      </c>
      <c r="D373" s="45">
        <v>66.4</v>
      </c>
      <c r="E373" s="45">
        <v>189</v>
      </c>
      <c r="F373" s="45">
        <v>0</v>
      </c>
    </row>
    <row r="374" spans="1:6" ht="12">
      <c r="A374" s="45">
        <v>225</v>
      </c>
      <c r="B374" s="45">
        <v>12.2</v>
      </c>
      <c r="C374" s="45">
        <v>87.1</v>
      </c>
      <c r="D374" s="45">
        <v>59</v>
      </c>
      <c r="E374" s="45">
        <v>182.4</v>
      </c>
      <c r="F374" s="45">
        <v>0</v>
      </c>
    </row>
    <row r="375" spans="1:6" ht="12">
      <c r="A375" s="45">
        <v>226</v>
      </c>
      <c r="B375" s="45">
        <v>15.9</v>
      </c>
      <c r="C375" s="45">
        <v>91.4</v>
      </c>
      <c r="D375" s="45">
        <v>68.1</v>
      </c>
      <c r="E375" s="45">
        <v>185.8</v>
      </c>
      <c r="F375" s="45">
        <v>0</v>
      </c>
    </row>
    <row r="376" spans="1:6" ht="12">
      <c r="A376" s="45">
        <v>227</v>
      </c>
      <c r="B376" s="45">
        <v>11.5</v>
      </c>
      <c r="C376" s="45">
        <v>89.7</v>
      </c>
      <c r="D376" s="45">
        <v>67.7</v>
      </c>
      <c r="E376" s="45">
        <v>180.7</v>
      </c>
      <c r="F376" s="45">
        <v>0</v>
      </c>
    </row>
    <row r="377" spans="1:6" ht="12">
      <c r="A377" s="45">
        <v>228</v>
      </c>
      <c r="B377" s="45">
        <v>14.2</v>
      </c>
      <c r="C377" s="45">
        <v>92.2</v>
      </c>
      <c r="D377" s="45">
        <v>68.5</v>
      </c>
      <c r="E377" s="45">
        <v>178.7</v>
      </c>
      <c r="F377" s="45">
        <v>0</v>
      </c>
    </row>
    <row r="378" spans="1:6" ht="12">
      <c r="A378" s="45">
        <v>331</v>
      </c>
      <c r="B378" s="45">
        <v>12.6</v>
      </c>
      <c r="C378" s="45">
        <v>83.8</v>
      </c>
      <c r="D378" s="45">
        <v>71.2</v>
      </c>
      <c r="E378" s="45">
        <v>169.6</v>
      </c>
      <c r="F378" s="45">
        <v>1</v>
      </c>
    </row>
    <row r="379" spans="1:6" ht="12">
      <c r="A379" s="45">
        <v>334</v>
      </c>
      <c r="B379" s="45">
        <v>12</v>
      </c>
      <c r="C379" s="45">
        <v>86.2</v>
      </c>
      <c r="D379" s="45">
        <v>58.2</v>
      </c>
      <c r="E379" s="45">
        <v>166.8</v>
      </c>
      <c r="F379" s="45">
        <v>1</v>
      </c>
    </row>
    <row r="380" spans="1:6" ht="12">
      <c r="A380" s="45">
        <v>335</v>
      </c>
      <c r="B380" s="45">
        <v>10.9</v>
      </c>
      <c r="C380" s="45">
        <v>85.1</v>
      </c>
      <c r="D380" s="45">
        <v>56</v>
      </c>
      <c r="E380" s="45">
        <v>157.1</v>
      </c>
      <c r="F380" s="45">
        <v>1</v>
      </c>
    </row>
    <row r="381" spans="1:6" ht="12">
      <c r="A381" s="45">
        <v>351</v>
      </c>
      <c r="B381" s="45">
        <v>12.7</v>
      </c>
      <c r="C381" s="45">
        <v>88.6</v>
      </c>
      <c r="D381" s="45">
        <v>64.5</v>
      </c>
      <c r="E381" s="45">
        <v>181.1</v>
      </c>
      <c r="F381" s="45">
        <v>1</v>
      </c>
    </row>
    <row r="382" spans="1:6" ht="12">
      <c r="A382" s="45">
        <v>352</v>
      </c>
      <c r="B382" s="45">
        <v>11.3</v>
      </c>
      <c r="C382" s="45">
        <v>83</v>
      </c>
      <c r="D382" s="45">
        <v>53</v>
      </c>
      <c r="E382" s="45">
        <v>158.4</v>
      </c>
      <c r="F382" s="45">
        <v>1</v>
      </c>
    </row>
    <row r="383" spans="1:6" ht="12">
      <c r="A383" s="45">
        <v>353</v>
      </c>
      <c r="B383" s="45">
        <v>11.8</v>
      </c>
      <c r="C383" s="45">
        <v>88.9</v>
      </c>
      <c r="D383" s="45">
        <v>52.4</v>
      </c>
      <c r="E383" s="45">
        <v>165.6</v>
      </c>
      <c r="F383" s="45">
        <v>1</v>
      </c>
    </row>
    <row r="384" spans="1:6" ht="12">
      <c r="A384" s="45">
        <v>354</v>
      </c>
      <c r="B384" s="45">
        <v>15.4</v>
      </c>
      <c r="C384" s="45">
        <v>89.7</v>
      </c>
      <c r="D384" s="45">
        <v>56.8</v>
      </c>
      <c r="E384" s="45">
        <v>166.7</v>
      </c>
      <c r="F384" s="45">
        <v>1</v>
      </c>
    </row>
    <row r="385" spans="1:6" ht="12">
      <c r="A385" s="45">
        <v>355</v>
      </c>
      <c r="B385" s="45">
        <v>10.9</v>
      </c>
      <c r="C385" s="45">
        <v>81.3</v>
      </c>
      <c r="D385" s="45">
        <v>49.2</v>
      </c>
      <c r="E385" s="45">
        <v>156.5</v>
      </c>
      <c r="F385" s="45">
        <v>1</v>
      </c>
    </row>
    <row r="386" spans="1:6" ht="12">
      <c r="A386" s="45">
        <v>356</v>
      </c>
      <c r="B386" s="45">
        <v>13.2</v>
      </c>
      <c r="C386" s="45">
        <v>88.7</v>
      </c>
      <c r="D386" s="45">
        <v>55.6</v>
      </c>
      <c r="E386" s="45">
        <v>168.1</v>
      </c>
      <c r="F386" s="45">
        <v>1</v>
      </c>
    </row>
    <row r="387" spans="1:6" ht="12">
      <c r="A387" s="45">
        <v>357</v>
      </c>
      <c r="B387" s="45">
        <v>14.3</v>
      </c>
      <c r="C387" s="45">
        <v>88.4</v>
      </c>
      <c r="D387" s="45">
        <v>77.8</v>
      </c>
      <c r="E387" s="45">
        <v>165.3</v>
      </c>
      <c r="F387" s="45">
        <v>1</v>
      </c>
    </row>
    <row r="388" spans="1:6" ht="12">
      <c r="A388" s="45">
        <v>358</v>
      </c>
      <c r="B388" s="45">
        <v>11.1</v>
      </c>
      <c r="C388" s="45">
        <v>85.1</v>
      </c>
      <c r="D388" s="45">
        <v>69.6</v>
      </c>
      <c r="E388" s="45">
        <v>163.7</v>
      </c>
      <c r="F388" s="45">
        <v>1</v>
      </c>
    </row>
    <row r="389" spans="1:6" ht="12">
      <c r="A389" s="45">
        <v>359</v>
      </c>
      <c r="B389" s="45">
        <v>13.6</v>
      </c>
      <c r="C389" s="45">
        <v>91.4</v>
      </c>
      <c r="D389" s="45">
        <v>56.2</v>
      </c>
      <c r="E389" s="45">
        <v>173.7</v>
      </c>
      <c r="F389" s="45">
        <v>1</v>
      </c>
    </row>
    <row r="390" spans="1:6" ht="12">
      <c r="A390" s="45">
        <v>361</v>
      </c>
      <c r="B390" s="45">
        <v>13.5</v>
      </c>
      <c r="C390" s="45">
        <v>86.1</v>
      </c>
      <c r="D390" s="45">
        <v>64.9</v>
      </c>
      <c r="E390" s="45">
        <v>169.2</v>
      </c>
      <c r="F390" s="45">
        <v>1</v>
      </c>
    </row>
    <row r="391" spans="1:6" ht="12">
      <c r="A391" s="45">
        <v>362</v>
      </c>
      <c r="B391" s="45">
        <v>16.3</v>
      </c>
      <c r="C391" s="45">
        <v>94</v>
      </c>
      <c r="D391" s="45">
        <v>59.3</v>
      </c>
      <c r="E391" s="45">
        <v>170.1</v>
      </c>
      <c r="F391" s="45">
        <v>1</v>
      </c>
    </row>
    <row r="392" spans="1:6" ht="12">
      <c r="A392" s="45">
        <v>364</v>
      </c>
      <c r="B392" s="45">
        <v>10.2</v>
      </c>
      <c r="C392" s="45">
        <v>82.2</v>
      </c>
      <c r="D392" s="45">
        <v>49.8</v>
      </c>
      <c r="E392" s="45">
        <v>164.2</v>
      </c>
      <c r="F392" s="45">
        <v>1</v>
      </c>
    </row>
    <row r="393" spans="1:6" ht="12">
      <c r="A393" s="45">
        <v>365</v>
      </c>
      <c r="B393" s="45">
        <v>12.6</v>
      </c>
      <c r="C393" s="45">
        <v>88.2</v>
      </c>
      <c r="D393" s="45">
        <v>62.6</v>
      </c>
      <c r="E393" s="45">
        <v>176</v>
      </c>
      <c r="F393" s="45">
        <v>1</v>
      </c>
    </row>
    <row r="394" spans="1:6" ht="12">
      <c r="A394" s="45">
        <v>366</v>
      </c>
      <c r="B394" s="45">
        <v>12.9</v>
      </c>
      <c r="C394" s="45">
        <v>87.5</v>
      </c>
      <c r="D394" s="45">
        <v>66.6</v>
      </c>
      <c r="E394" s="45">
        <v>170.9</v>
      </c>
      <c r="F394" s="45">
        <v>1</v>
      </c>
    </row>
    <row r="395" spans="1:6" ht="12">
      <c r="A395" s="45">
        <v>367</v>
      </c>
      <c r="B395" s="45">
        <v>13.3</v>
      </c>
      <c r="C395" s="45">
        <v>88.6</v>
      </c>
      <c r="D395" s="45">
        <v>65.3</v>
      </c>
      <c r="E395" s="45">
        <v>169.2</v>
      </c>
      <c r="F395" s="45">
        <v>1</v>
      </c>
    </row>
    <row r="396" spans="1:6" ht="12">
      <c r="A396" s="45">
        <v>368</v>
      </c>
      <c r="B396" s="45">
        <v>13.4</v>
      </c>
      <c r="C396" s="45">
        <v>86.9</v>
      </c>
      <c r="D396" s="45">
        <v>65.9</v>
      </c>
      <c r="E396" s="45">
        <v>172</v>
      </c>
      <c r="F396" s="45">
        <v>1</v>
      </c>
    </row>
    <row r="397" spans="1:6" ht="12">
      <c r="A397" s="45">
        <v>369</v>
      </c>
      <c r="B397" s="45">
        <v>12.7</v>
      </c>
      <c r="C397" s="45">
        <v>86.4</v>
      </c>
      <c r="D397" s="45">
        <v>59</v>
      </c>
      <c r="E397" s="45">
        <v>163</v>
      </c>
      <c r="F397" s="45">
        <v>1</v>
      </c>
    </row>
    <row r="398" spans="1:6" ht="12">
      <c r="A398" s="45">
        <v>370</v>
      </c>
      <c r="B398" s="45">
        <v>12.2</v>
      </c>
      <c r="C398" s="45">
        <v>80.9</v>
      </c>
      <c r="D398" s="45">
        <v>47.4</v>
      </c>
      <c r="E398" s="45">
        <v>154.5</v>
      </c>
      <c r="F398" s="45">
        <v>1</v>
      </c>
    </row>
    <row r="399" spans="1:6" ht="12">
      <c r="A399" s="45">
        <v>371</v>
      </c>
      <c r="B399" s="45">
        <v>15.4</v>
      </c>
      <c r="C399" s="45">
        <v>90</v>
      </c>
      <c r="D399" s="45">
        <v>60.4</v>
      </c>
      <c r="E399" s="45">
        <v>172.5</v>
      </c>
      <c r="F399" s="45">
        <v>1</v>
      </c>
    </row>
    <row r="400" spans="1:6" ht="12">
      <c r="A400" s="45">
        <v>372</v>
      </c>
      <c r="B400" s="45">
        <v>12.7</v>
      </c>
      <c r="C400" s="45">
        <v>94</v>
      </c>
      <c r="D400" s="45">
        <v>56.3</v>
      </c>
      <c r="E400" s="45">
        <v>175.6</v>
      </c>
      <c r="F400" s="45">
        <v>1</v>
      </c>
    </row>
    <row r="401" spans="1:6" ht="12">
      <c r="A401" s="45">
        <v>373</v>
      </c>
      <c r="B401" s="45">
        <v>13.2</v>
      </c>
      <c r="C401" s="45">
        <v>89.7</v>
      </c>
      <c r="D401" s="45">
        <v>61.7</v>
      </c>
      <c r="E401" s="45">
        <v>167.2</v>
      </c>
      <c r="F401" s="45">
        <v>1</v>
      </c>
    </row>
    <row r="402" spans="1:6" ht="12">
      <c r="A402" s="45">
        <v>374</v>
      </c>
      <c r="B402" s="45">
        <v>12.4</v>
      </c>
      <c r="C402" s="45">
        <v>86.4</v>
      </c>
      <c r="D402" s="45">
        <v>52.4</v>
      </c>
      <c r="E402" s="45">
        <v>164</v>
      </c>
      <c r="F402" s="45">
        <v>1</v>
      </c>
    </row>
    <row r="403" spans="1:6" ht="12">
      <c r="A403" s="45">
        <v>376</v>
      </c>
      <c r="B403" s="45">
        <v>13.4</v>
      </c>
      <c r="C403" s="45">
        <v>86.4</v>
      </c>
      <c r="D403" s="45">
        <v>58.4</v>
      </c>
      <c r="E403" s="45">
        <v>161.6</v>
      </c>
      <c r="F403" s="45">
        <v>1</v>
      </c>
    </row>
    <row r="404" spans="1:6" ht="12">
      <c r="A404" s="45">
        <v>377</v>
      </c>
      <c r="B404" s="45">
        <v>10.6</v>
      </c>
      <c r="C404" s="45">
        <v>81.8</v>
      </c>
      <c r="D404" s="45">
        <v>52.8</v>
      </c>
      <c r="E404" s="45">
        <v>153.6</v>
      </c>
      <c r="F404" s="45">
        <v>1</v>
      </c>
    </row>
    <row r="405" spans="1:6" ht="12">
      <c r="A405" s="45">
        <v>380</v>
      </c>
      <c r="B405" s="45">
        <v>12.7</v>
      </c>
      <c r="C405" s="45">
        <v>91.4</v>
      </c>
      <c r="D405" s="45">
        <v>67.4</v>
      </c>
      <c r="E405" s="45">
        <v>173.5</v>
      </c>
      <c r="F405" s="45">
        <v>1</v>
      </c>
    </row>
    <row r="406" spans="1:6" ht="12">
      <c r="A406" s="45">
        <v>382</v>
      </c>
      <c r="B406" s="45">
        <v>11.8</v>
      </c>
      <c r="C406" s="45">
        <v>88.6</v>
      </c>
      <c r="D406" s="45">
        <v>56.3</v>
      </c>
      <c r="E406" s="45">
        <v>166.2</v>
      </c>
      <c r="F406" s="45">
        <v>1</v>
      </c>
    </row>
    <row r="407" spans="1:6" ht="12">
      <c r="A407" s="45">
        <v>383</v>
      </c>
      <c r="B407" s="45">
        <v>13.3</v>
      </c>
      <c r="C407" s="45">
        <v>86.4</v>
      </c>
      <c r="D407" s="45">
        <v>82.8</v>
      </c>
      <c r="E407" s="45">
        <v>162.8</v>
      </c>
      <c r="F407" s="45">
        <v>1</v>
      </c>
    </row>
    <row r="408" spans="1:6" ht="12">
      <c r="A408" s="45">
        <v>384</v>
      </c>
      <c r="B408" s="45">
        <v>13.2</v>
      </c>
      <c r="C408" s="45">
        <v>94</v>
      </c>
      <c r="D408" s="45">
        <v>68.1</v>
      </c>
      <c r="E408" s="45">
        <v>168.6</v>
      </c>
      <c r="F408" s="45">
        <v>1</v>
      </c>
    </row>
    <row r="409" spans="1:6" ht="12">
      <c r="A409" s="45">
        <v>385</v>
      </c>
      <c r="B409" s="45">
        <v>15.9</v>
      </c>
      <c r="C409" s="45">
        <v>89.2</v>
      </c>
      <c r="D409" s="45">
        <v>63.1</v>
      </c>
      <c r="E409" s="45">
        <v>169.2</v>
      </c>
      <c r="F409" s="45">
        <v>1</v>
      </c>
    </row>
    <row r="412" ht="12">
      <c r="A412" t="s">
        <v>4</v>
      </c>
    </row>
    <row r="414" ht="12">
      <c r="A414" t="s">
        <v>12</v>
      </c>
    </row>
    <row r="415" ht="12">
      <c r="A415" t="s">
        <v>13</v>
      </c>
    </row>
    <row r="416" ht="12">
      <c r="A416" t="s">
        <v>14</v>
      </c>
    </row>
    <row r="418" ht="12">
      <c r="A418" t="s">
        <v>30</v>
      </c>
    </row>
    <row r="419" ht="12">
      <c r="A419" t="s">
        <v>15</v>
      </c>
    </row>
    <row r="420" ht="12">
      <c r="A420" t="s">
        <v>16</v>
      </c>
    </row>
    <row r="421" ht="12">
      <c r="A421" t="s">
        <v>17</v>
      </c>
    </row>
    <row r="422" ht="12">
      <c r="A422" t="s">
        <v>18</v>
      </c>
    </row>
    <row r="423" ht="12">
      <c r="A423" t="s">
        <v>27</v>
      </c>
    </row>
    <row r="425" ht="12">
      <c r="A425" t="s">
        <v>19</v>
      </c>
    </row>
    <row r="426" ht="12">
      <c r="A426" t="s">
        <v>20</v>
      </c>
    </row>
    <row r="427" ht="12">
      <c r="A427" t="s">
        <v>21</v>
      </c>
    </row>
    <row r="429" spans="1:2" ht="12">
      <c r="A429" s="109" t="s">
        <v>181</v>
      </c>
      <c r="B429" s="110"/>
    </row>
  </sheetData>
  <printOptions gridLines="1" headings="1"/>
  <pageMargins left="1" right="1" top="1" bottom="1" header="0.5" footer="0.5"/>
  <pageSetup horizontalDpi="600" verticalDpi="600" orientation="portrait"/>
  <headerFooter alignWithMargins="0">
    <oddHeader>&amp;C&amp;F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Hanley</cp:lastModifiedBy>
  <cp:lastPrinted>2001-04-29T21:15:55Z</cp:lastPrinted>
  <dcterms:created xsi:type="dcterms:W3CDTF">2001-04-25T21:46:15Z</dcterms:created>
  <cp:category/>
  <cp:version/>
  <cp:contentType/>
  <cp:contentStatus/>
</cp:coreProperties>
</file>